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.64.36\Finansije\IZVRŠENJE BUDŽETA PO MESECIMA 2024\"/>
    </mc:Choice>
  </mc:AlternateContent>
  <bookViews>
    <workbookView xWindow="0" yWindow="0" windowWidth="28800" windowHeight="11700" firstSheet="1" activeTab="1"/>
  </bookViews>
  <sheets>
    <sheet name="УКУПНО" sheetId="6" state="hidden" r:id="rId1"/>
    <sheet name="0001" sheetId="1" r:id="rId2"/>
    <sheet name="Sheet2" sheetId="8" r:id="rId3"/>
  </sheets>
  <externalReferences>
    <externalReference r:id="rId4"/>
  </externalReferences>
  <definedNames>
    <definedName name="_xlnm.Print_Area" localSheetId="1">'0001'!$A$1:$W$68</definedName>
    <definedName name="_xlnm.Print_Titles" localSheetId="1">'0001'!$13:$14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50" i="1"/>
  <c r="L44" i="1" l="1"/>
  <c r="L37" i="1" l="1"/>
  <c r="L66" i="1" l="1"/>
  <c r="K66" i="1"/>
  <c r="K37" i="1" l="1"/>
  <c r="J37" i="1" l="1"/>
  <c r="I37" i="1"/>
  <c r="H37" i="1"/>
  <c r="G37" i="1"/>
  <c r="F37" i="1"/>
  <c r="J16" i="1" l="1"/>
  <c r="H30" i="1" l="1"/>
  <c r="G30" i="1"/>
  <c r="F30" i="1"/>
  <c r="H28" i="1"/>
  <c r="I30" i="1" l="1"/>
  <c r="V57" i="1"/>
  <c r="U67" i="1"/>
  <c r="U66" i="1"/>
  <c r="U65" i="1"/>
  <c r="U64" i="1"/>
  <c r="T62" i="1"/>
  <c r="S62" i="1"/>
  <c r="R62" i="1"/>
  <c r="U61" i="1"/>
  <c r="T60" i="1"/>
  <c r="S60" i="1"/>
  <c r="R60" i="1"/>
  <c r="U59" i="1"/>
  <c r="U58" i="1" s="1"/>
  <c r="T58" i="1"/>
  <c r="S58" i="1"/>
  <c r="R58" i="1"/>
  <c r="U56" i="1"/>
  <c r="T55" i="1"/>
  <c r="S55" i="1"/>
  <c r="R55" i="1"/>
  <c r="U54" i="1"/>
  <c r="T53" i="1"/>
  <c r="S53" i="1"/>
  <c r="R53" i="1"/>
  <c r="U52" i="1"/>
  <c r="T51" i="1"/>
  <c r="S51" i="1"/>
  <c r="R51" i="1"/>
  <c r="U50" i="1"/>
  <c r="U49" i="1"/>
  <c r="U48" i="1"/>
  <c r="U47" i="1"/>
  <c r="T46" i="1"/>
  <c r="S46" i="1"/>
  <c r="R46" i="1"/>
  <c r="U45" i="1"/>
  <c r="T44" i="1"/>
  <c r="S44" i="1"/>
  <c r="R44" i="1"/>
  <c r="U43" i="1"/>
  <c r="U42" i="1"/>
  <c r="U41" i="1"/>
  <c r="U40" i="1"/>
  <c r="U39" i="1"/>
  <c r="U38" i="1"/>
  <c r="T37" i="1"/>
  <c r="S37" i="1"/>
  <c r="R37" i="1"/>
  <c r="U36" i="1"/>
  <c r="U35" i="1"/>
  <c r="T34" i="1"/>
  <c r="S34" i="1"/>
  <c r="R34" i="1"/>
  <c r="U33" i="1"/>
  <c r="U32" i="1"/>
  <c r="U31" i="1"/>
  <c r="T30" i="1"/>
  <c r="T28" i="1" s="1"/>
  <c r="S30" i="1"/>
  <c r="S28" i="1" s="1"/>
  <c r="R30" i="1"/>
  <c r="R28" i="1" s="1"/>
  <c r="U29" i="1"/>
  <c r="U27" i="1"/>
  <c r="T26" i="1"/>
  <c r="S26" i="1"/>
  <c r="R26" i="1"/>
  <c r="U25" i="1"/>
  <c r="U24" i="1"/>
  <c r="U23" i="1"/>
  <c r="T22" i="1"/>
  <c r="S22" i="1"/>
  <c r="R22" i="1"/>
  <c r="U21" i="1"/>
  <c r="T20" i="1"/>
  <c r="S20" i="1"/>
  <c r="R20" i="1"/>
  <c r="U19" i="1"/>
  <c r="U18" i="1"/>
  <c r="T17" i="1"/>
  <c r="S17" i="1"/>
  <c r="R17" i="1"/>
  <c r="U16" i="1"/>
  <c r="T15" i="1"/>
  <c r="S15" i="1"/>
  <c r="R15" i="1"/>
  <c r="Q67" i="1"/>
  <c r="Q66" i="1"/>
  <c r="Q65" i="1"/>
  <c r="Q64" i="1"/>
  <c r="P62" i="1"/>
  <c r="O62" i="1"/>
  <c r="N62" i="1"/>
  <c r="Q61" i="1"/>
  <c r="P60" i="1"/>
  <c r="O60" i="1"/>
  <c r="N60" i="1"/>
  <c r="Q59" i="1"/>
  <c r="Q58" i="1" s="1"/>
  <c r="P58" i="1"/>
  <c r="O58" i="1"/>
  <c r="N58" i="1"/>
  <c r="Q56" i="1"/>
  <c r="P55" i="1"/>
  <c r="O55" i="1"/>
  <c r="N55" i="1"/>
  <c r="Q54" i="1"/>
  <c r="P53" i="1"/>
  <c r="O53" i="1"/>
  <c r="N53" i="1"/>
  <c r="Q52" i="1"/>
  <c r="P51" i="1"/>
  <c r="O51" i="1"/>
  <c r="N51" i="1"/>
  <c r="Q50" i="1"/>
  <c r="Q49" i="1"/>
  <c r="Q48" i="1"/>
  <c r="Q47" i="1"/>
  <c r="P46" i="1"/>
  <c r="O46" i="1"/>
  <c r="N46" i="1"/>
  <c r="Q45" i="1"/>
  <c r="P44" i="1"/>
  <c r="O44" i="1"/>
  <c r="N44" i="1"/>
  <c r="Q43" i="1"/>
  <c r="Q42" i="1"/>
  <c r="Q41" i="1"/>
  <c r="Q40" i="1"/>
  <c r="Q39" i="1"/>
  <c r="Q38" i="1"/>
  <c r="P37" i="1"/>
  <c r="O37" i="1"/>
  <c r="N37" i="1"/>
  <c r="Q36" i="1"/>
  <c r="Q35" i="1"/>
  <c r="P34" i="1"/>
  <c r="O34" i="1"/>
  <c r="N34" i="1"/>
  <c r="Q33" i="1"/>
  <c r="Q32" i="1"/>
  <c r="Q31" i="1"/>
  <c r="P30" i="1"/>
  <c r="P28" i="1" s="1"/>
  <c r="O30" i="1"/>
  <c r="O28" i="1" s="1"/>
  <c r="N30" i="1"/>
  <c r="N28" i="1" s="1"/>
  <c r="Q29" i="1"/>
  <c r="Q27" i="1"/>
  <c r="P26" i="1"/>
  <c r="O26" i="1"/>
  <c r="N26" i="1"/>
  <c r="Q25" i="1"/>
  <c r="Q24" i="1"/>
  <c r="Q23" i="1"/>
  <c r="P22" i="1"/>
  <c r="O22" i="1"/>
  <c r="N22" i="1"/>
  <c r="Q21" i="1"/>
  <c r="P20" i="1"/>
  <c r="O20" i="1"/>
  <c r="N20" i="1"/>
  <c r="Q19" i="1"/>
  <c r="Q18" i="1"/>
  <c r="P17" i="1"/>
  <c r="O17" i="1"/>
  <c r="N17" i="1"/>
  <c r="Q16" i="1"/>
  <c r="P15" i="1"/>
  <c r="O15" i="1"/>
  <c r="N15" i="1"/>
  <c r="L30" i="1"/>
  <c r="L28" i="1" s="1"/>
  <c r="K30" i="1"/>
  <c r="K28" i="1" s="1"/>
  <c r="J30" i="1"/>
  <c r="J28" i="1" s="1"/>
  <c r="K44" i="1"/>
  <c r="J44" i="1"/>
  <c r="L34" i="1"/>
  <c r="K34" i="1"/>
  <c r="J34" i="1"/>
  <c r="I67" i="1"/>
  <c r="I63" i="1"/>
  <c r="V63" i="1" s="1"/>
  <c r="I65" i="1"/>
  <c r="M65" i="1"/>
  <c r="M64" i="1"/>
  <c r="L62" i="1"/>
  <c r="K62" i="1"/>
  <c r="J62" i="1"/>
  <c r="L60" i="1"/>
  <c r="K60" i="1"/>
  <c r="J60" i="1"/>
  <c r="I61" i="1"/>
  <c r="M61" i="1"/>
  <c r="M54" i="1"/>
  <c r="I54" i="1"/>
  <c r="M56" i="1"/>
  <c r="I56" i="1"/>
  <c r="M59" i="1"/>
  <c r="M58" i="1" s="1"/>
  <c r="I59" i="1"/>
  <c r="L58" i="1"/>
  <c r="K58" i="1"/>
  <c r="J58" i="1"/>
  <c r="L46" i="1"/>
  <c r="K46" i="1"/>
  <c r="J46" i="1"/>
  <c r="L55" i="1"/>
  <c r="K55" i="1"/>
  <c r="J55" i="1"/>
  <c r="L53" i="1"/>
  <c r="K53" i="1"/>
  <c r="J53" i="1"/>
  <c r="L51" i="1"/>
  <c r="K51" i="1"/>
  <c r="J51" i="1"/>
  <c r="M52" i="1"/>
  <c r="I52" i="1"/>
  <c r="M48" i="1"/>
  <c r="M49" i="1"/>
  <c r="M50" i="1"/>
  <c r="M47" i="1"/>
  <c r="I49" i="1"/>
  <c r="I50" i="1"/>
  <c r="I48" i="1"/>
  <c r="I47" i="1"/>
  <c r="M45" i="1"/>
  <c r="I45" i="1"/>
  <c r="M39" i="1"/>
  <c r="M40" i="1"/>
  <c r="M41" i="1"/>
  <c r="M42" i="1"/>
  <c r="M43" i="1"/>
  <c r="I39" i="1"/>
  <c r="I40" i="1"/>
  <c r="I41" i="1"/>
  <c r="I42" i="1"/>
  <c r="I43" i="1"/>
  <c r="M38" i="1"/>
  <c r="I38" i="1"/>
  <c r="M36" i="1"/>
  <c r="I36" i="1"/>
  <c r="F34" i="1"/>
  <c r="M35" i="1"/>
  <c r="I35" i="1"/>
  <c r="M33" i="1"/>
  <c r="I33" i="1"/>
  <c r="M32" i="1"/>
  <c r="I32" i="1"/>
  <c r="M31" i="1"/>
  <c r="I31" i="1"/>
  <c r="M29" i="1"/>
  <c r="I29" i="1"/>
  <c r="M27" i="1"/>
  <c r="I27" i="1"/>
  <c r="L26" i="1"/>
  <c r="K26" i="1"/>
  <c r="J26" i="1"/>
  <c r="M24" i="1"/>
  <c r="M25" i="1"/>
  <c r="M23" i="1"/>
  <c r="I24" i="1"/>
  <c r="I25" i="1"/>
  <c r="I23" i="1"/>
  <c r="L22" i="1"/>
  <c r="K22" i="1"/>
  <c r="J22" i="1"/>
  <c r="L20" i="1"/>
  <c r="K20" i="1"/>
  <c r="J20" i="1"/>
  <c r="M21" i="1"/>
  <c r="I21" i="1"/>
  <c r="M19" i="1"/>
  <c r="M18" i="1"/>
  <c r="I19" i="1"/>
  <c r="I18" i="1"/>
  <c r="L17" i="1"/>
  <c r="K17" i="1"/>
  <c r="J17" i="1"/>
  <c r="L15" i="1"/>
  <c r="K15" i="1"/>
  <c r="J15" i="1"/>
  <c r="M16" i="1"/>
  <c r="I16" i="1"/>
  <c r="V38" i="1" l="1"/>
  <c r="Q28" i="1"/>
  <c r="U60" i="1"/>
  <c r="U53" i="1"/>
  <c r="M26" i="1"/>
  <c r="M60" i="1"/>
  <c r="V49" i="1"/>
  <c r="Q17" i="1"/>
  <c r="V23" i="1"/>
  <c r="Q37" i="1"/>
  <c r="M15" i="1"/>
  <c r="Q34" i="1"/>
  <c r="U17" i="1"/>
  <c r="U34" i="1"/>
  <c r="M55" i="1"/>
  <c r="Q30" i="1"/>
  <c r="Q62" i="1"/>
  <c r="M17" i="1"/>
  <c r="M22" i="1"/>
  <c r="V29" i="1"/>
  <c r="V39" i="1"/>
  <c r="V36" i="1"/>
  <c r="V35" i="1"/>
  <c r="U20" i="1"/>
  <c r="V50" i="1"/>
  <c r="V19" i="1"/>
  <c r="V45" i="1"/>
  <c r="V43" i="1"/>
  <c r="V52" i="1"/>
  <c r="V61" i="1"/>
  <c r="V25" i="1"/>
  <c r="V16" i="1"/>
  <c r="M34" i="1"/>
  <c r="V21" i="1"/>
  <c r="V24" i="1"/>
  <c r="V27" i="1"/>
  <c r="M51" i="1"/>
  <c r="V65" i="1"/>
  <c r="V33" i="1"/>
  <c r="V41" i="1"/>
  <c r="V42" i="1"/>
  <c r="M62" i="1"/>
  <c r="V40" i="1"/>
  <c r="M53" i="1"/>
  <c r="V59" i="1"/>
  <c r="V56" i="1"/>
  <c r="U44" i="1"/>
  <c r="Q44" i="1"/>
  <c r="V47" i="1"/>
  <c r="V18" i="1"/>
  <c r="U51" i="1"/>
  <c r="Q60" i="1"/>
  <c r="U26" i="1"/>
  <c r="V31" i="1"/>
  <c r="Q22" i="1"/>
  <c r="Q55" i="1"/>
  <c r="U15" i="1"/>
  <c r="U46" i="1"/>
  <c r="V48" i="1"/>
  <c r="O68" i="1"/>
  <c r="Q53" i="1"/>
  <c r="U22" i="1"/>
  <c r="U37" i="1"/>
  <c r="U55" i="1"/>
  <c r="Q51" i="1"/>
  <c r="V32" i="1"/>
  <c r="Q15" i="1"/>
  <c r="Q20" i="1"/>
  <c r="Q26" i="1"/>
  <c r="Q46" i="1"/>
  <c r="U62" i="1"/>
  <c r="V54" i="1"/>
  <c r="U28" i="1"/>
  <c r="R68" i="1"/>
  <c r="S68" i="1"/>
  <c r="T68" i="1"/>
  <c r="U30" i="1"/>
  <c r="N68" i="1"/>
  <c r="P68" i="1"/>
  <c r="M28" i="1"/>
  <c r="M30" i="1"/>
  <c r="L68" i="1"/>
  <c r="M44" i="1"/>
  <c r="K68" i="1"/>
  <c r="M37" i="1"/>
  <c r="M46" i="1"/>
  <c r="M20" i="1"/>
  <c r="G66" i="1"/>
  <c r="H66" i="1"/>
  <c r="G64" i="1"/>
  <c r="H64" i="1"/>
  <c r="G62" i="1"/>
  <c r="H62" i="1"/>
  <c r="G60" i="1"/>
  <c r="H60" i="1"/>
  <c r="G58" i="1"/>
  <c r="H58" i="1"/>
  <c r="G55" i="1"/>
  <c r="H55" i="1"/>
  <c r="G53" i="1"/>
  <c r="H53" i="1"/>
  <c r="H51" i="1"/>
  <c r="H46" i="1"/>
  <c r="H44" i="1"/>
  <c r="H34" i="1"/>
  <c r="G28" i="1"/>
  <c r="H26" i="1"/>
  <c r="H22" i="1"/>
  <c r="H20" i="1"/>
  <c r="H17" i="1"/>
  <c r="H15" i="1"/>
  <c r="V30" i="1" l="1"/>
  <c r="U68" i="1"/>
  <c r="Q68" i="1"/>
  <c r="H68" i="1"/>
  <c r="G51" i="1"/>
  <c r="G46" i="1"/>
  <c r="G44" i="1"/>
  <c r="G34" i="1"/>
  <c r="I34" i="1" s="1"/>
  <c r="V34" i="1" s="1"/>
  <c r="G26" i="1"/>
  <c r="G22" i="1"/>
  <c r="G20" i="1"/>
  <c r="G17" i="1"/>
  <c r="G15" i="1"/>
  <c r="G68" i="1" l="1"/>
  <c r="W30" i="1"/>
  <c r="F51" i="1"/>
  <c r="W45" i="1"/>
  <c r="W32" i="1"/>
  <c r="W31" i="1"/>
  <c r="F66" i="1"/>
  <c r="F64" i="1"/>
  <c r="F62" i="1"/>
  <c r="F60" i="1"/>
  <c r="F58" i="1"/>
  <c r="F55" i="1"/>
  <c r="F53" i="1"/>
  <c r="F46" i="1"/>
  <c r="I46" i="1" s="1"/>
  <c r="V46" i="1" s="1"/>
  <c r="W46" i="1" s="1"/>
  <c r="F44" i="1"/>
  <c r="I44" i="1" s="1"/>
  <c r="V44" i="1" s="1"/>
  <c r="W44" i="1" s="1"/>
  <c r="F22" i="1"/>
  <c r="F28" i="1"/>
  <c r="V37" i="1"/>
  <c r="W37" i="1" s="1"/>
  <c r="W34" i="1"/>
  <c r="F26" i="1"/>
  <c r="F20" i="1"/>
  <c r="I20" i="1" s="1"/>
  <c r="V20" i="1" s="1"/>
  <c r="W20" i="1" s="1"/>
  <c r="F17" i="1"/>
  <c r="I17" i="1" s="1"/>
  <c r="V17" i="1" s="1"/>
  <c r="W17" i="1" s="1"/>
  <c r="F15" i="1"/>
  <c r="I15" i="1" s="1"/>
  <c r="V15" i="1" s="1"/>
  <c r="W15" i="1" s="1"/>
  <c r="E1085" i="6"/>
  <c r="E1030" i="6"/>
  <c r="E979" i="6"/>
  <c r="E984" i="6" s="1"/>
  <c r="E803" i="6"/>
  <c r="E770" i="6"/>
  <c r="E737" i="6"/>
  <c r="E641" i="6"/>
  <c r="E623" i="6"/>
  <c r="E600" i="6"/>
  <c r="E566" i="6"/>
  <c r="E569" i="6" s="1"/>
  <c r="D573" i="6" s="1"/>
  <c r="E550" i="6"/>
  <c r="E548" i="6"/>
  <c r="D539" i="6"/>
  <c r="H515" i="6" s="1"/>
  <c r="F532" i="6"/>
  <c r="E530" i="6"/>
  <c r="E533" i="6" s="1"/>
  <c r="D536" i="6" s="1"/>
  <c r="H517" i="6" s="1"/>
  <c r="H524" i="6"/>
  <c r="F524" i="6"/>
  <c r="E522" i="6"/>
  <c r="H516" i="6"/>
  <c r="E515" i="6"/>
  <c r="F512" i="6"/>
  <c r="E509" i="6"/>
  <c r="E512" i="6" s="1"/>
  <c r="D514" i="6" s="1"/>
  <c r="E502" i="6"/>
  <c r="F494" i="6"/>
  <c r="E494" i="6"/>
  <c r="E489" i="6"/>
  <c r="H472" i="6"/>
  <c r="E469" i="6"/>
  <c r="E472" i="6" s="1"/>
  <c r="D476" i="6" s="1"/>
  <c r="E465" i="6"/>
  <c r="D461" i="6"/>
  <c r="J452" i="6" s="1"/>
  <c r="E458" i="6"/>
  <c r="E460" i="6" s="1"/>
  <c r="D462" i="6" s="1"/>
  <c r="E452" i="6"/>
  <c r="E454" i="6" s="1"/>
  <c r="D456" i="6" s="1"/>
  <c r="J451" i="6"/>
  <c r="E442" i="6"/>
  <c r="E445" i="6" s="1"/>
  <c r="D449" i="6" s="1"/>
  <c r="E437" i="6"/>
  <c r="H437" i="6" s="1"/>
  <c r="E435" i="6"/>
  <c r="H436" i="6" s="1"/>
  <c r="I425" i="6"/>
  <c r="E422" i="6"/>
  <c r="E424" i="6" s="1"/>
  <c r="E418" i="6"/>
  <c r="E415" i="6"/>
  <c r="I421" i="6" s="1"/>
  <c r="E413" i="6"/>
  <c r="E387" i="6"/>
  <c r="E367" i="6"/>
  <c r="E337" i="6"/>
  <c r="E291" i="6"/>
  <c r="E298" i="6" s="1"/>
  <c r="D282" i="6"/>
  <c r="H269" i="6"/>
  <c r="D266" i="6"/>
  <c r="E261" i="6" s="1"/>
  <c r="E267" i="6" s="1"/>
  <c r="D268" i="6" s="1"/>
  <c r="I243" i="6" s="1"/>
  <c r="E247" i="6"/>
  <c r="D249" i="6" s="1"/>
  <c r="E244" i="6"/>
  <c r="D244" i="6"/>
  <c r="I242" i="6"/>
  <c r="J242" i="6" s="1"/>
  <c r="E233" i="6"/>
  <c r="E338" i="6" s="1"/>
  <c r="E230" i="6"/>
  <c r="E226" i="6"/>
  <c r="E203" i="6"/>
  <c r="E201" i="6"/>
  <c r="E159" i="6"/>
  <c r="E157" i="6"/>
  <c r="D119" i="6"/>
  <c r="E106" i="6"/>
  <c r="E104" i="6"/>
  <c r="F104" i="6" s="1"/>
  <c r="F111" i="6" s="1"/>
  <c r="D92" i="6"/>
  <c r="D93" i="6" s="1"/>
  <c r="F91" i="6" s="1"/>
  <c r="D82" i="6"/>
  <c r="D81" i="6"/>
  <c r="D80" i="6"/>
  <c r="H68" i="6"/>
  <c r="H67" i="6"/>
  <c r="E64" i="6"/>
  <c r="E67" i="6" s="1"/>
  <c r="D69" i="6" s="1"/>
  <c r="D51" i="6"/>
  <c r="E49" i="6" s="1"/>
  <c r="E27" i="6"/>
  <c r="E25" i="6"/>
  <c r="H438" i="6" l="1"/>
  <c r="E79" i="6"/>
  <c r="E83" i="6" s="1"/>
  <c r="D86" i="6" s="1"/>
  <c r="F78" i="6" s="1"/>
  <c r="F80" i="6" s="1"/>
  <c r="I244" i="6"/>
  <c r="D438" i="6"/>
  <c r="I64" i="1"/>
  <c r="V64" i="1" s="1"/>
  <c r="W64" i="1" s="1"/>
  <c r="I28" i="1"/>
  <c r="V28" i="1" s="1"/>
  <c r="W28" i="1" s="1"/>
  <c r="I22" i="1"/>
  <c r="V22" i="1" s="1"/>
  <c r="W22" i="1" s="1"/>
  <c r="I62" i="1"/>
  <c r="V62" i="1" s="1"/>
  <c r="W62" i="1" s="1"/>
  <c r="I51" i="1"/>
  <c r="V51" i="1" s="1"/>
  <c r="W51" i="1" s="1"/>
  <c r="I53" i="1"/>
  <c r="V53" i="1" s="1"/>
  <c r="W53" i="1" s="1"/>
  <c r="I66" i="1"/>
  <c r="I58" i="1"/>
  <c r="V58" i="1" s="1"/>
  <c r="W58" i="1" s="1"/>
  <c r="I26" i="1"/>
  <c r="V26" i="1" s="1"/>
  <c r="W26" i="1" s="1"/>
  <c r="I55" i="1"/>
  <c r="V55" i="1" s="1"/>
  <c r="W55" i="1" s="1"/>
  <c r="I60" i="1"/>
  <c r="V60" i="1" s="1"/>
  <c r="W60" i="1" s="1"/>
  <c r="F68" i="1"/>
  <c r="I68" i="1" s="1"/>
  <c r="F74" i="6"/>
  <c r="F63" i="6"/>
  <c r="I245" i="6"/>
  <c r="J245" i="6" s="1"/>
  <c r="J243" i="6"/>
  <c r="H518" i="6"/>
  <c r="J453" i="6"/>
  <c r="I420" i="6"/>
  <c r="I422" i="6" s="1"/>
  <c r="F261" i="6"/>
  <c r="H261" i="6" s="1"/>
  <c r="F243" i="6"/>
  <c r="F414" i="6"/>
  <c r="E538" i="6"/>
  <c r="E541" i="6" s="1"/>
  <c r="F92" i="6"/>
  <c r="E68" i="1"/>
  <c r="E19" i="1"/>
  <c r="E18" i="1"/>
  <c r="M66" i="1"/>
  <c r="V66" i="1" s="1"/>
  <c r="W66" i="1" s="1"/>
  <c r="M67" i="1"/>
  <c r="V67" i="1" s="1"/>
  <c r="J67" i="1"/>
  <c r="J68" i="1"/>
  <c r="M68" i="1" s="1"/>
  <c r="V68" i="1" s="1"/>
  <c r="W68" i="1" l="1"/>
</calcChain>
</file>

<file path=xl/sharedStrings.xml><?xml version="1.0" encoding="utf-8"?>
<sst xmlns="http://schemas.openxmlformats.org/spreadsheetml/2006/main" count="1321" uniqueCount="449">
  <si>
    <t>ДРУГИ ДЕО</t>
  </si>
  <si>
    <t>ФИНАНСИЈСКИ ПЛАН ЗА 2024. ГОДИНУ (РАСХОДИ И ИЗДАЦИ - Табела 1.)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</si>
  <si>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0703 –Телекомуникације и информационо друштво</t>
    </r>
  </si>
  <si>
    <r>
      <t>1.1.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</si>
  <si>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Шифра функције:</t>
  </si>
  <si>
    <t>460 – Комуникације</t>
  </si>
  <si>
    <t>Назив ПГ:</t>
  </si>
  <si>
    <t>Телекомуникације и информационо друштво</t>
  </si>
  <si>
    <t>Шифра ПГ:</t>
  </si>
  <si>
    <t>Назив ПА:</t>
  </si>
  <si>
    <t>Уређење и надзор електронских комуникација и поштанског саобраћаја</t>
  </si>
  <si>
    <t>Шифра ПА:</t>
  </si>
  <si>
    <t>Важи од:</t>
  </si>
  <si>
    <t>01.01.2024.</t>
  </si>
  <si>
    <t>Важи дo:</t>
  </si>
  <si>
    <t>31.12.2026.</t>
  </si>
  <si>
    <t>Извор финансирања:</t>
  </si>
  <si>
    <t>01 – Општи приходи и примања из буџета</t>
  </si>
  <si>
    <t xml:space="preserve">            ПГ – Програм, ПА - Програмска активност, ПЈ – Пројекат</t>
  </si>
  <si>
    <t>ФИНАНСИЈСКИ ПЛАН ЗА  2024.  ГОДИНУ (РАСХОДИ И ИЗДАЦИ)</t>
  </si>
  <si>
    <t>Економска</t>
  </si>
  <si>
    <t>Распоред средстава (заокружено на 000)</t>
  </si>
  <si>
    <t>класификација</t>
  </si>
  <si>
    <t>Опис економске класификације</t>
  </si>
  <si>
    <t>2023.</t>
  </si>
  <si>
    <t>Плате додаци и накнаде запослених (зараде)</t>
  </si>
  <si>
    <t>Плате додаци и накнаде запослених</t>
  </si>
  <si>
    <t>Опис: Плате додаци и накнаде запослених</t>
  </si>
  <si>
    <t xml:space="preserve"> Социјални доприноси на терет послодавца</t>
  </si>
  <si>
    <t xml:space="preserve">Допринос за пензијско и инвалидско осигурање </t>
  </si>
  <si>
    <t>Опис: Допринос за пензијско и инвалидско осигурање</t>
  </si>
  <si>
    <t>Допринос за здравствено осигурање</t>
  </si>
  <si>
    <t>Опис: Допринос за здравствено осигурање</t>
  </si>
  <si>
    <t>Накнаде у натури</t>
  </si>
  <si>
    <t>Опис: Превоз на посао и са посла (маркица)</t>
  </si>
  <si>
    <t>Опис: Поклони за децу запослених</t>
  </si>
  <si>
    <t>Социјална давања запосленима</t>
  </si>
  <si>
    <t xml:space="preserve">Исплата накнада за време одсуствовања с посла на терет фондова </t>
  </si>
  <si>
    <t>Опис: Боловања преко 30 дана и породиљска боловања</t>
  </si>
  <si>
    <t>Отпремнине и помоћи</t>
  </si>
  <si>
    <t>Oпис: Отпремнине у случају отпуштања са посла; солидарна помоћ у случају смрти запослених или чланова уже породице.</t>
  </si>
  <si>
    <t>Помоћ у медицинском лечењу запосленог или чланова уже породице и друге помоћи запосленом</t>
  </si>
  <si>
    <t>Опис: Помоћ у медицинском лечењу запосленог или чланова уже породице и остале помоћи</t>
  </si>
  <si>
    <t>Накнаде трошкова за запослене</t>
  </si>
  <si>
    <t xml:space="preserve">Опис: Накнаде трошкова превоза за запослене за долазак и одлазак са посла </t>
  </si>
  <si>
    <t>Опис: накнаде трошкова за смештај изабаних, постављених и именованих лица</t>
  </si>
  <si>
    <t xml:space="preserve">Награде запосленима и остали посебни расходи </t>
  </si>
  <si>
    <t>Опис: Јубиларне награде</t>
  </si>
  <si>
    <t>Стални трошкови</t>
  </si>
  <si>
    <t>Трошкови платног промета и банкарских услуга </t>
  </si>
  <si>
    <t xml:space="preserve">1. Трошкове банкарских услуга – износ: </t>
  </si>
  <si>
    <t>Услуге комуникација</t>
  </si>
  <si>
    <r>
      <rPr>
        <b/>
        <sz val="10"/>
        <color theme="1"/>
        <rFont val="Times New Roman"/>
        <family val="1"/>
      </rPr>
      <t>Преузете обавезе из претходних година износ</t>
    </r>
    <r>
      <rPr>
        <sz val="10"/>
        <color theme="1"/>
        <rFont val="Times New Roman"/>
        <family val="1"/>
      </rPr>
      <t xml:space="preserve">: </t>
    </r>
  </si>
  <si>
    <r>
      <rPr>
        <b/>
        <sz val="10"/>
        <color theme="1"/>
        <rFont val="Times New Roman"/>
        <family val="1"/>
      </rPr>
      <t>Telecom Услуга мобилне телефоније</t>
    </r>
    <r>
      <rPr>
        <sz val="10"/>
        <color theme="1"/>
        <rFont val="Times New Roman"/>
        <family val="1"/>
      </rPr>
      <t xml:space="preserve">    укупно уговорено   1.416.666,67 (нето) 1.700.000 (бруто) односи се и на 0008,0011
01.03.2023-</t>
    </r>
    <r>
      <rPr>
        <b/>
        <sz val="10"/>
        <color theme="1"/>
        <rFont val="Times New Roman"/>
        <family val="1"/>
      </rPr>
      <t>01.03.2024</t>
    </r>
    <r>
      <rPr>
        <sz val="10"/>
        <color theme="1"/>
        <rFont val="Times New Roman"/>
        <family val="1"/>
      </rPr>
      <t>.-</t>
    </r>
    <r>
      <rPr>
        <b/>
        <sz val="10"/>
        <color theme="1"/>
        <rFont val="Times New Roman"/>
        <family val="1"/>
      </rPr>
      <t>500.000,00</t>
    </r>
  </si>
  <si>
    <t>укупно год 800.000</t>
  </si>
  <si>
    <r>
      <rPr>
        <b/>
        <sz val="10"/>
        <color theme="1"/>
        <rFont val="Times New Roman"/>
        <family val="1"/>
      </rPr>
      <t>Telecom Услуга фиксне телефоније</t>
    </r>
    <r>
      <rPr>
        <sz val="10"/>
        <color theme="1"/>
        <rFont val="Times New Roman"/>
        <family val="1"/>
      </rPr>
      <t xml:space="preserve"> - 1.083.333,34 (нето) 1.300.000 (бруто) односи се и на 0011, 0008 - 18.05.2023-</t>
    </r>
    <r>
      <rPr>
        <b/>
        <sz val="10"/>
        <color theme="1"/>
        <rFont val="Times New Roman"/>
        <family val="1"/>
      </rPr>
      <t>18.05.2024. - 500.000,00</t>
    </r>
  </si>
  <si>
    <t>Нове набавке - Планирано у 2024. години- средства ће се користити за:</t>
  </si>
  <si>
    <t>Трошкови путовања</t>
  </si>
  <si>
    <t xml:space="preserve">Трошкови службених путовања у земљи  </t>
  </si>
  <si>
    <r>
      <t>Планирано у 2024. години</t>
    </r>
    <r>
      <rPr>
        <sz val="10"/>
        <color theme="1"/>
        <rFont val="Times New Roman"/>
        <family val="1"/>
      </rPr>
      <t>- средства ће се користити за: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</si>
  <si>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за потребе инспекцијског надзора а и ради присуствовања састанцима, конференцијама, семинарима и другим догађајима – износ: 100.000,00.</t>
    </r>
  </si>
  <si>
    <t xml:space="preserve">Трошкови службених путовања у иностранство </t>
  </si>
  <si>
    <r>
      <t xml:space="preserve">Трош.сл.пут.у иностран.-300.000; Уговор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01.06.2023-</t>
    </r>
    <r>
      <rPr>
        <b/>
        <sz val="10"/>
        <rFont val="Times New Roman"/>
        <family val="1"/>
      </rPr>
      <t>01.06.2024.-250.000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</si>
  <si>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300.000,00.</t>
    </r>
  </si>
  <si>
    <t>Услуге по уговору</t>
  </si>
  <si>
    <t>Компјутерске услуге</t>
  </si>
  <si>
    <t>умањити и преб. На 4234</t>
  </si>
  <si>
    <t xml:space="preserve">Преузете обавезе из претходних година износ: </t>
  </si>
  <si>
    <r>
      <rPr>
        <b/>
        <i/>
        <sz val="10"/>
        <rFont val="Times New Roman"/>
        <family val="1"/>
      </rPr>
      <t>Think smart</t>
    </r>
    <r>
      <rPr>
        <i/>
        <sz val="10"/>
        <rFont val="Times New Roman"/>
        <family val="1"/>
      </rPr>
      <t xml:space="preserve"> 404-02-00089/2023-02/4 - Одрж. Софтвера за праћење реализације мултилокацијских пројеката ug.-1.713.600 до 30.08.2024.</t>
    </r>
  </si>
  <si>
    <r>
      <rPr>
        <b/>
        <i/>
        <sz val="10"/>
        <rFont val="Times New Roman"/>
        <family val="1"/>
      </rPr>
      <t>S&amp;T i Asseco/Axians</t>
    </r>
    <r>
      <rPr>
        <i/>
        <sz val="10"/>
        <rFont val="Times New Roman"/>
        <family val="1"/>
      </rPr>
      <t xml:space="preserve"> - Одрж. и системска подршка за дата центар у Париској  17.07.2023-</t>
    </r>
    <r>
      <rPr>
        <b/>
        <i/>
        <sz val="10"/>
        <rFont val="Times New Roman"/>
        <family val="1"/>
      </rPr>
      <t>17.02.2024.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 ) 2.400.000(0001); 2.399.986,80 (0008)</t>
    </r>
  </si>
  <si>
    <t>????</t>
  </si>
  <si>
    <t>0001</t>
  </si>
  <si>
    <t>budžet</t>
  </si>
  <si>
    <t>1. Одржавање софтвера за праћење реализације мултилокацијских пројеката укупно 1.728.000 бруто (2025-1.296.000)</t>
  </si>
  <si>
    <t>пренете обавезе</t>
  </si>
  <si>
    <t>за видео продукцију 423449 -11.500.000</t>
  </si>
  <si>
    <t>Услуге образовања и усавршавања запослених</t>
  </si>
  <si>
    <t>Преузете обавезе из претходних година износ: 0,00</t>
  </si>
  <si>
    <r>
      <t xml:space="preserve">1. </t>
    </r>
    <r>
      <rPr>
        <sz val="10"/>
        <color theme="1"/>
        <rFont val="Times New Roman"/>
        <family val="1"/>
      </rPr>
      <t>Плаћање котизација за учешће на семинарима, конференцијама и за потребе стручног усавршавања</t>
    </r>
    <r>
      <rPr>
        <sz val="10"/>
        <color rgb="FF000000"/>
        <rFont val="Times New Roman"/>
        <family val="1"/>
      </rPr>
      <t>. – износ: 800.000,00</t>
    </r>
  </si>
  <si>
    <t>Услуге информисања</t>
  </si>
  <si>
    <t>увећати</t>
  </si>
  <si>
    <t>све иде на класификацију 423449</t>
  </si>
  <si>
    <t xml:space="preserve">Стручне услуге </t>
  </si>
  <si>
    <t xml:space="preserve">драгана </t>
  </si>
  <si>
    <t>видео продук</t>
  </si>
  <si>
    <t>423449/0001</t>
  </si>
  <si>
    <r>
      <rPr>
        <sz val="10"/>
        <rFont val="Times New Roman"/>
        <family val="1"/>
      </rPr>
      <t xml:space="preserve">Обављање послова у Тријажном тиму чији је задатак да анализира пријаве које се врше путем софтверског решења </t>
    </r>
    <r>
      <rPr>
        <b/>
        <sz val="10"/>
        <rFont val="Times New Roman"/>
        <family val="1"/>
      </rPr>
      <t>"Чувам те"-Ксенија Жутобрадић до 30.4.2024.</t>
    </r>
  </si>
  <si>
    <t>умањити</t>
  </si>
  <si>
    <t>штампање и пратеће услуге</t>
  </si>
  <si>
    <t>423419/0001</t>
  </si>
  <si>
    <r>
      <t>Обављање послова анализе праксе Европске уније у обалсти електронске идент.и квалиф.усл.од поверења у елек.посл.-</t>
    </r>
    <r>
      <rPr>
        <b/>
        <sz val="10"/>
        <rFont val="Times New Roman"/>
        <family val="1"/>
      </rPr>
      <t>Зоран Николић</t>
    </r>
    <r>
      <rPr>
        <sz val="10"/>
        <rFont val="Times New Roman"/>
        <family val="1"/>
      </rPr>
      <t xml:space="preserve"> до 30.4.2024.</t>
    </r>
  </si>
  <si>
    <t>сајам технике</t>
  </si>
  <si>
    <t>423/0001</t>
  </si>
  <si>
    <r>
      <t>Анализа метода идентификације корисника квалификованих услуга од поверења у електронском пословању-</t>
    </r>
    <r>
      <rPr>
        <b/>
        <sz val="10"/>
        <rFont val="Times New Roman"/>
        <family val="1"/>
      </rPr>
      <t>Маријана Ђоровић</t>
    </r>
    <r>
      <rPr>
        <sz val="10"/>
        <rFont val="Times New Roman"/>
        <family val="1"/>
      </rPr>
      <t xml:space="preserve"> до 30.4.2024.</t>
    </r>
  </si>
  <si>
    <r>
      <t xml:space="preserve">1. </t>
    </r>
    <r>
      <rPr>
        <sz val="10"/>
        <color theme="1"/>
        <rFont val="Times New Roman"/>
        <family val="1"/>
      </rPr>
      <t xml:space="preserve">Исплату накнада лицима ангажованим по основу уговора о ППП </t>
    </r>
    <r>
      <rPr>
        <sz val="10"/>
        <color rgb="FF000000"/>
        <rFont val="Times New Roman"/>
        <family val="1"/>
      </rPr>
      <t>–  износ: 5.000.000</t>
    </r>
  </si>
  <si>
    <t>Штампања и пратеће услуге 423419</t>
  </si>
  <si>
    <t>Репрезентација</t>
  </si>
  <si>
    <t>1. Трошкове репрезентације – износ: 800.000</t>
  </si>
  <si>
    <t>Oстале опште услуге</t>
  </si>
  <si>
    <t>Sajam tehmike 4235</t>
  </si>
  <si>
    <t>умањити и преб. На 4235</t>
  </si>
  <si>
    <t>Текуће поправке и одржавање</t>
  </si>
  <si>
    <t xml:space="preserve">Текуће поправке и одржавање опреме </t>
  </si>
  <si>
    <t>1. Тeкуће поправке и одржавање система за климатизацију зграде Париска 7 425227</t>
  </si>
  <si>
    <t>2. Текуће поправке и одржавање Париске 7</t>
  </si>
  <si>
    <t>2. одржавање УПС 425222, пребачено на материјал 426/0011</t>
  </si>
  <si>
    <t>Материјал</t>
  </si>
  <si>
    <t>Административни материјал</t>
  </si>
  <si>
    <t>Материјали за образовање и усавршавање запослених</t>
  </si>
  <si>
    <r>
      <rPr>
        <b/>
        <sz val="10"/>
        <color rgb="FF000000"/>
        <rFont val="Times New Roman"/>
        <family val="1"/>
      </rPr>
      <t>Coul cullen international 000240453 2023 -</t>
    </r>
    <r>
      <rPr>
        <sz val="10"/>
        <color rgb="FF000000"/>
        <rFont val="Times New Roman"/>
        <family val="1"/>
      </rPr>
      <t xml:space="preserve"> Материјал за образовање и усавршавање запослених - Испорука садржаја кроз приступ електронској бази међународне регулаторне праксе 2.280.000 (нето);2.508.000 (бруто) - 12.10.2024.</t>
    </r>
  </si>
  <si>
    <t>Материјал за саобраћај</t>
  </si>
  <si>
    <t>Материјали за посебне намене</t>
  </si>
  <si>
    <t xml:space="preserve">2. Нераспоређено – износ: </t>
  </si>
  <si>
    <t>Дотације међународним организацијама</t>
  </si>
  <si>
    <t>Текуће дотације међународним организацијама</t>
  </si>
  <si>
    <t>Планирано у 2024. години- средства ће се користити за:</t>
  </si>
  <si>
    <r>
      <t>1. За плаћање за УНДП – и</t>
    </r>
    <r>
      <rPr>
        <b/>
        <sz val="10"/>
        <rFont val="Times New Roman"/>
        <family val="1"/>
      </rPr>
      <t>знос: 15.000.000,00</t>
    </r>
    <r>
      <rPr>
        <b/>
        <sz val="10"/>
        <color rgb="FF000000"/>
        <rFont val="Times New Roman"/>
        <family val="1"/>
      </rPr>
      <t>+29.000.000</t>
    </r>
  </si>
  <si>
    <t>исплаћено</t>
  </si>
  <si>
    <r>
      <t xml:space="preserve">
2. Плаћање међународним организацијама </t>
    </r>
    <r>
      <rPr>
        <b/>
        <sz val="10"/>
        <color rgb="FFFF0000"/>
        <rFont val="Times New Roman"/>
        <family val="1"/>
      </rPr>
      <t>22.000.000 (2024) - контрибуције (има и пренетих обавеза по овом основу)</t>
    </r>
    <r>
      <rPr>
        <b/>
        <sz val="10"/>
        <color rgb="FF000000"/>
        <rFont val="Times New Roman"/>
        <family val="1"/>
      </rPr>
      <t xml:space="preserve">
2025-16.000.000;2026-16.000.000)</t>
    </r>
  </si>
  <si>
    <t>Трансфери осталим нивоима власти</t>
  </si>
  <si>
    <t>Текући трансфери осталим нивоима власти</t>
  </si>
  <si>
    <t>1.Трансфер средстава ка АП Војводини по основу пренетих надлежности – износ: 1.350.000</t>
  </si>
  <si>
    <t>Порези, обавезне таксе, казне, пенали и камате</t>
  </si>
  <si>
    <t>Обавезне таксе</t>
  </si>
  <si>
    <t xml:space="preserve">1. Трошкове такси за пројекат широкопојасни интернет ,таксе АОП – износ: </t>
  </si>
  <si>
    <t>новчане казне, пенали  и камате</t>
  </si>
  <si>
    <t>Новчане казне и пенали по решењу судова</t>
  </si>
  <si>
    <t>1. Отворена апропријација – износ: 1.000,00</t>
  </si>
  <si>
    <t>Накнада штете за повреде или штету нанету од стране државних органа</t>
  </si>
  <si>
    <t>1 Отворена апропријација – износ: 1.000,00</t>
  </si>
  <si>
    <t>Зграде и грађевински објекти</t>
  </si>
  <si>
    <t>Пројектно планирање</t>
  </si>
  <si>
    <t xml:space="preserve">1.Трошкове такси за пројекат широкопојасни интернет – износ: </t>
  </si>
  <si>
    <t>Машине и опрема</t>
  </si>
  <si>
    <t>Административна опрема</t>
  </si>
  <si>
    <t>1. Отворена а пропријација 1.000,00</t>
  </si>
  <si>
    <t>Нематеријална имовина</t>
  </si>
  <si>
    <t xml:space="preserve">Нематеријална имовина </t>
  </si>
  <si>
    <r>
      <t xml:space="preserve">1. Набавка лиценци за ГИС софтвер – износ: </t>
    </r>
    <r>
      <rPr>
        <sz val="10"/>
        <rFont val="Times New Roman"/>
        <family val="1"/>
      </rPr>
      <t xml:space="preserve">4.000.000,00 </t>
    </r>
  </si>
  <si>
    <t>УКУПНО:</t>
  </si>
  <si>
    <r>
      <t>1.2.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</si>
  <si>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421-515</t>
  </si>
  <si>
    <t>Одржавање и развој АМРЕС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</si>
  <si>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 </t>
    </r>
  </si>
  <si>
    <t>2024.</t>
  </si>
  <si>
    <t>Специјализоване услуге</t>
  </si>
  <si>
    <t xml:space="preserve">Остале специјализоване услуге </t>
  </si>
  <si>
    <r>
      <t>1.П</t>
    </r>
    <r>
      <rPr>
        <sz val="10"/>
        <color theme="1"/>
        <rFont val="Times New Roman"/>
        <family val="1"/>
      </rPr>
      <t xml:space="preserve">ренос средстава за рад и пословање Информационо-комуникационе установе "Академска мрежа Републике Србије - АМРЕС" у складу са финансијским планом АМРЕС – износ: </t>
    </r>
    <r>
      <rPr>
        <sz val="10"/>
        <rFont val="Times New Roman"/>
        <family val="1"/>
      </rPr>
      <t>135.000.000,00</t>
    </r>
  </si>
  <si>
    <t>1.3.НАЗИВ ФУНКЦИЈЕ: Комуникације</t>
  </si>
  <si>
    <t>Развој информационог друштва</t>
  </si>
  <si>
    <r>
      <t xml:space="preserve">    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</si>
  <si>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Опис:Накнаде трошкова за превоз запослених (долазак и одлазак са посла)</t>
  </si>
  <si>
    <t>1. Трошкове банкарских услуга – износ: 20.000,00</t>
  </si>
  <si>
    <t xml:space="preserve">Комуналне услуге </t>
  </si>
  <si>
    <r>
      <t>Планирано у 2024 години</t>
    </r>
    <r>
      <rPr>
        <sz val="10"/>
        <color theme="1"/>
        <rFont val="Times New Roman"/>
        <family val="1"/>
      </rPr>
      <t>- средства ће се користити за:</t>
    </r>
  </si>
  <si>
    <t>1. Одвоз отпада  Комуналне услуге – 300.000,00</t>
  </si>
  <si>
    <r>
      <rPr>
        <b/>
        <sz val="10"/>
        <color rgb="FF000000"/>
        <rFont val="Times New Roman"/>
        <family val="1"/>
      </rPr>
      <t>Телеком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интернета</t>
    </r>
    <r>
      <rPr>
        <sz val="10"/>
        <color rgb="FF000000"/>
        <rFont val="Times New Roman"/>
        <family val="1"/>
      </rPr>
      <t xml:space="preserve"> путем мобилних преносивих wifi рутера   10.03.2023-</t>
    </r>
    <r>
      <rPr>
        <b/>
        <sz val="10"/>
        <color rgb="FF000000"/>
        <rFont val="Times New Roman"/>
        <family val="1"/>
      </rPr>
      <t xml:space="preserve">Ц4. </t>
    </r>
    <r>
      <rPr>
        <sz val="10"/>
        <color rgb="FF000000"/>
        <rFont val="Times New Roman"/>
        <family val="1"/>
      </rPr>
      <t>(месечно око 30.000)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</si>
  <si>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-Услуга </t>
    </r>
    <r>
      <rPr>
        <b/>
        <sz val="10"/>
        <color rgb="FF000000"/>
        <rFont val="Times New Roman"/>
        <family val="1"/>
      </rPr>
      <t>мобилне</t>
    </r>
    <r>
      <rPr>
        <sz val="10"/>
        <color rgb="FF000000"/>
        <rFont val="Times New Roman"/>
        <family val="1"/>
      </rPr>
      <t xml:space="preserve"> телефоније 01.03.2023-</t>
    </r>
    <r>
      <rPr>
        <b/>
        <sz val="10"/>
        <color rgb="FF000000"/>
        <rFont val="Times New Roman"/>
        <family val="1"/>
      </rPr>
      <t>01.03.2024.</t>
    </r>
    <r>
      <rPr>
        <sz val="10"/>
        <color rgb="FF000000"/>
        <rFont val="Times New Roman"/>
        <family val="1"/>
      </rPr>
      <t xml:space="preserve"> (месечно око 35.000)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</si>
  <si>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фиксне</t>
    </r>
    <r>
      <rPr>
        <sz val="10"/>
        <color rgb="FF000000"/>
        <rFont val="Times New Roman"/>
        <family val="1"/>
      </rPr>
      <t xml:space="preserve"> телефоније - 1.083.333,34 (нето) односи се и на 0001,0011 18.05.2023-</t>
    </r>
    <r>
      <rPr>
        <b/>
        <sz val="10"/>
        <color rgb="FF000000"/>
        <rFont val="Times New Roman"/>
        <family val="1"/>
      </rPr>
      <t>18.05.2024.</t>
    </r>
    <r>
      <rPr>
        <sz val="10"/>
        <color rgb="FF000000"/>
        <rFont val="Times New Roman"/>
        <family val="1"/>
      </rPr>
      <t xml:space="preserve"> (месечно око 40.000)</t>
    </r>
  </si>
  <si>
    <t>1. Услуге интернета путем мобилних прносивих wifi rutera од 18.05.2024. – износ: 400.000,00 (2025-200.000)</t>
  </si>
  <si>
    <t>2.Oстале услуге комуникације – износ:  за РАТЕЛ ГОДИШЊА НАКНАДА У 2023. БИЛА 22.000</t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</si>
  <si>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а ради присуствовања састанцима, конференцијама, семинарима и другим догађајима – износ: 100.000,00.</t>
    </r>
  </si>
  <si>
    <r>
      <t xml:space="preserve">Трошкови путовања у иностранству </t>
    </r>
    <r>
      <rPr>
        <b/>
        <sz val="10"/>
        <color rgb="FF000000"/>
        <rFont val="Times New Roman"/>
        <family val="1"/>
      </rPr>
      <t>Ројал</t>
    </r>
    <r>
      <rPr>
        <sz val="10"/>
        <color rgb="FF000000"/>
        <rFont val="Times New Roman"/>
        <family val="1"/>
      </rPr>
      <t xml:space="preserve"> 01.06.2023.-01.06.2024.-250.000</t>
    </r>
  </si>
  <si>
    <t>preneta obav.</t>
  </si>
  <si>
    <t>planske želje</t>
  </si>
  <si>
    <t>neraspoređeno</t>
  </si>
  <si>
    <r>
      <t>1.</t>
    </r>
    <r>
      <rPr>
        <b/>
        <sz val="10"/>
        <color theme="1"/>
        <rFont val="Times New Roman"/>
        <family val="1"/>
      </rPr>
      <t>Тhink smart</t>
    </r>
    <r>
      <rPr>
        <sz val="10"/>
        <color theme="1"/>
        <rFont val="Times New Roman"/>
        <family val="1"/>
      </rPr>
      <t xml:space="preserve"> 000273757 023 (6.11.2023-6.07.2024) </t>
    </r>
    <r>
      <rPr>
        <b/>
        <sz val="10"/>
        <color theme="1"/>
        <rFont val="Times New Roman"/>
        <family val="1"/>
      </rPr>
      <t>Управљање документацијом</t>
    </r>
    <r>
      <rPr>
        <sz val="10"/>
        <color theme="1"/>
        <rFont val="Times New Roman"/>
        <family val="1"/>
      </rPr>
      <t xml:space="preserve"> одржавање софтвера за праћење реализације активности управљања документацијом на пројектима министарства ЕЦМ - </t>
    </r>
    <r>
      <rPr>
        <b/>
        <sz val="10"/>
        <color theme="1"/>
        <rFont val="Times New Roman"/>
        <family val="1"/>
      </rPr>
      <t xml:space="preserve">Easy Contract Managment </t>
    </r>
    <r>
      <rPr>
        <sz val="10"/>
        <color theme="1"/>
        <rFont val="Times New Roman"/>
        <family val="1"/>
      </rPr>
      <t>1.718.400</t>
    </r>
  </si>
  <si>
    <r>
      <rPr>
        <b/>
        <i/>
        <sz val="10"/>
        <rFont val="Times New Roman"/>
        <family val="1"/>
      </rPr>
      <t>2. S&amp;T i Asseco</t>
    </r>
    <r>
      <rPr>
        <i/>
        <sz val="10"/>
        <rFont val="Times New Roman"/>
        <family val="1"/>
      </rPr>
      <t xml:space="preserve"> - Одрж. и системска подршка за </t>
    </r>
    <r>
      <rPr>
        <b/>
        <i/>
        <sz val="10"/>
        <rFont val="Times New Roman"/>
        <family val="1"/>
      </rPr>
      <t>дата центар</t>
    </r>
    <r>
      <rPr>
        <i/>
        <sz val="10"/>
        <rFont val="Times New Roman"/>
        <family val="1"/>
      </rPr>
      <t xml:space="preserve"> у Париској  17.07.2023-</t>
    </r>
    <r>
      <rPr>
        <b/>
        <i/>
        <sz val="10"/>
        <rFont val="Times New Roman"/>
        <family val="1"/>
      </rPr>
      <t>17.02.2024</t>
    </r>
    <r>
      <rPr>
        <i/>
        <sz val="10"/>
        <rFont val="Times New Roman"/>
        <family val="1"/>
      </rPr>
      <t>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(МЕСЕЧНО) 2.400.000(0001); 2.399.986,80 (0008)</t>
    </r>
  </si>
  <si>
    <r>
      <t xml:space="preserve">1.  Одржавање и надоградња функционалности софтвера за праћење реализација активности управљања документацијом на пројектима министарства </t>
    </r>
    <r>
      <rPr>
        <b/>
        <i/>
        <sz val="10"/>
        <rFont val="Times New Roman"/>
        <family val="1"/>
      </rPr>
      <t>ECM - Easy Contract Managment - 2.448.000</t>
    </r>
    <r>
      <rPr>
        <i/>
        <sz val="10"/>
        <rFont val="Times New Roman"/>
        <family val="1"/>
      </rPr>
      <t xml:space="preserve"> 2025.-1.008.000  (423212; 12 месеци)</t>
    </r>
  </si>
  <si>
    <t>нераспоређено</t>
  </si>
  <si>
    <t>2. Интервентно одржавање дата центра у Парискa 7 до његовог гашења 423291</t>
  </si>
  <si>
    <t>1.Плаћање котизација за учешће на семинарима, конференцијама и за потребе стручног усавршавања – износ: 1.100.000,00</t>
  </si>
  <si>
    <t xml:space="preserve">1.Услуге продукције и постпродукције телевизијског програма и времена за емитовање као и за остале медијске и услуге информисања – износ: 12.000.000,00 </t>
  </si>
  <si>
    <t xml:space="preserve">2. нераспоређено </t>
  </si>
  <si>
    <r>
      <rPr>
        <b/>
        <sz val="10"/>
        <rFont val="Times New Roman"/>
        <family val="1"/>
      </rPr>
      <t>1. ASSECO SEE</t>
    </r>
    <r>
      <rPr>
        <sz val="10"/>
        <rFont val="Times New Roman"/>
        <family val="1"/>
      </rPr>
      <t xml:space="preserve"> 404 - 02- 100/2023-02/4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</t>
    </r>
    <r>
      <rPr>
        <b/>
        <sz val="10"/>
        <rFont val="Times New Roman"/>
        <family val="1"/>
      </rPr>
      <t>безб.деце на интернету (</t>
    </r>
    <r>
      <rPr>
        <sz val="10"/>
        <rFont val="Times New Roman"/>
        <family val="1"/>
      </rPr>
      <t xml:space="preserve">за 2024-12.480.000); </t>
    </r>
    <r>
      <rPr>
        <b/>
        <sz val="10"/>
        <color rgb="FF00B0F0"/>
        <rFont val="Times New Roman"/>
        <family val="1"/>
      </rPr>
      <t>02.10.2023-02.10.2024.</t>
    </r>
    <r>
      <rPr>
        <sz val="10"/>
        <rFont val="Times New Roman"/>
        <family val="1"/>
      </rPr>
      <t xml:space="preserve"> - 18.892.800 (neto) 22.671.360 (bruto)
месечно око 1.900.000</t>
    </r>
  </si>
  <si>
    <r>
      <t xml:space="preserve">2. </t>
    </r>
    <r>
      <rPr>
        <b/>
        <sz val="10"/>
        <color theme="1"/>
        <rFont val="Times New Roman"/>
        <family val="1"/>
      </rPr>
      <t xml:space="preserve">ЛУКА ЛАБАЛО ПРЕДУЗЕТНИК </t>
    </r>
    <r>
      <rPr>
        <sz val="10"/>
        <color theme="1"/>
        <rFont val="Times New Roman"/>
        <family val="1"/>
      </rPr>
      <t>Услуге техничке подршке за отварање Ј</t>
    </r>
    <r>
      <rPr>
        <b/>
        <sz val="10"/>
        <color theme="1"/>
        <rFont val="Times New Roman"/>
        <family val="1"/>
      </rPr>
      <t xml:space="preserve">авне листе квалификованих услуга од поверења – износ: 600.000,00 (41.660 месечно) </t>
    </r>
    <r>
      <rPr>
        <b/>
        <sz val="10"/>
        <color rgb="FF00B0F0"/>
        <rFont val="Times New Roman"/>
        <family val="1"/>
      </rPr>
      <t>22.08.2023.-22.08.2024.</t>
    </r>
  </si>
  <si>
    <r>
      <t xml:space="preserve">3. </t>
    </r>
    <r>
      <rPr>
        <b/>
        <sz val="10"/>
        <color theme="1"/>
        <rFont val="Times New Roman"/>
        <family val="1"/>
      </rPr>
      <t xml:space="preserve">Asseco SEE </t>
    </r>
    <r>
      <rPr>
        <sz val="10"/>
        <color theme="1"/>
        <rFont val="Times New Roman"/>
        <family val="1"/>
      </rPr>
      <t xml:space="preserve">404-02-54/2023-02/4Одржавање информационог система за </t>
    </r>
    <r>
      <rPr>
        <b/>
        <sz val="10"/>
        <color theme="1"/>
        <rFont val="Times New Roman"/>
        <family val="1"/>
      </rPr>
      <t>управљање инцидентима</t>
    </r>
    <r>
      <rPr>
        <sz val="10"/>
        <color theme="1"/>
        <rFont val="Times New Roman"/>
        <family val="1"/>
      </rPr>
      <t xml:space="preserve"> у области информационе безбедности – износ: 7.314.000,00 (</t>
    </r>
    <r>
      <rPr>
        <b/>
        <sz val="10"/>
        <color rgb="FF00B0F0"/>
        <rFont val="Times New Roman"/>
        <family val="1"/>
      </rPr>
      <t>ДО 07.05.2024</t>
    </r>
    <r>
      <rPr>
        <b/>
        <sz val="10"/>
        <color theme="1"/>
        <rFont val="Times New Roman"/>
        <family val="1"/>
      </rPr>
      <t xml:space="preserve">) </t>
    </r>
    <r>
      <rPr>
        <sz val="10"/>
        <color theme="1"/>
        <rFont val="Times New Roman"/>
        <family val="1"/>
      </rPr>
      <t>месечно 731.400</t>
    </r>
  </si>
  <si>
    <r>
      <t xml:space="preserve">4. </t>
    </r>
    <r>
      <rPr>
        <b/>
        <sz val="10"/>
        <color theme="1"/>
        <rFont val="Times New Roman"/>
        <family val="1"/>
      </rPr>
      <t>Иван Чрв</t>
    </r>
    <r>
      <rPr>
        <sz val="10"/>
        <color theme="1"/>
        <rFont val="Times New Roman"/>
        <family val="1"/>
      </rPr>
      <t xml:space="preserve"> - Стручна помоћ у пословима оцењивања испуњености услова за пружање  квалификованих услуга од поверења – износ: 600.000,00 (пројекција за 2024. год. – износ: 1.300.000,00 дин.)</t>
    </r>
  </si>
  <si>
    <r>
      <t xml:space="preserve">5. Обављање послова на имплементацији пројекта Изградња широкопојасне комуникационе инфрас.у руралним педелима за фазу 1 и фазу 2 - </t>
    </r>
    <r>
      <rPr>
        <b/>
        <sz val="10"/>
        <rFont val="Times New Roman"/>
        <family val="1"/>
      </rPr>
      <t>Александра Милановић</t>
    </r>
  </si>
  <si>
    <t>1. Уговори о привременим и повременим пословима – износ: реализација 2023.-11.800.000</t>
  </si>
  <si>
    <t>??????</t>
  </si>
  <si>
    <r>
      <t>2. Одржавање информационог система за</t>
    </r>
    <r>
      <rPr>
        <b/>
        <sz val="10"/>
        <rFont val="Times New Roman"/>
        <family val="1"/>
      </rPr>
      <t xml:space="preserve"> управљање инцидентима </t>
    </r>
    <r>
      <rPr>
        <sz val="10"/>
        <rFont val="Times New Roman"/>
        <family val="1"/>
      </rPr>
      <t>у области информационе безбедности - 7.344.000 нето (бруто-8.812.800, 2025-6.618.600)</t>
    </r>
  </si>
  <si>
    <t>?????</t>
  </si>
  <si>
    <r>
      <t xml:space="preserve">3.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безб.деце на интернету - 19.200.000 нето (бруто-23.040.000) 2025-19.200.000</t>
    </r>
  </si>
  <si>
    <t xml:space="preserve">4. Успостављање сервиса за размену података између ЦИС е-туриста и државне букинг платформе укупно - 4.230.000 </t>
  </si>
  <si>
    <t>5. Стручна помоћ у пословима оцењивања испуњености услова за пружање квалификованих услуга од поверења - укупно 2.400.000 (2025-1.200.000)</t>
  </si>
  <si>
    <t>6.Услуге техничке подршке за отварање Јавне листе квалификованих услуга од поверења – износ: 600.000,00 (41.660 месечно)</t>
  </si>
  <si>
    <t>7. Одлагање електронског и другог отпада након гашења дата центра у Париској 7</t>
  </si>
  <si>
    <t>раније је ова услуга предвиђена у склопу гашења дата центра</t>
  </si>
  <si>
    <t>1. Трошкове репрезентације – износ:</t>
  </si>
  <si>
    <t>Остале опште услуге</t>
  </si>
  <si>
    <t xml:space="preserve">1.Нераспоређено – износ: 5.515.000,00 </t>
  </si>
  <si>
    <t>Услуге образовања, културе и спорта</t>
  </si>
  <si>
    <t>rebalansom obezbediti</t>
  </si>
  <si>
    <r>
      <t>1.</t>
    </r>
    <r>
      <rPr>
        <b/>
        <sz val="10"/>
        <color theme="1"/>
        <rFont val="Times New Roman"/>
        <family val="1"/>
      </rPr>
      <t>Лого и МДС</t>
    </r>
    <r>
      <rPr>
        <sz val="10"/>
        <color theme="1"/>
        <rFont val="Times New Roman"/>
        <family val="1"/>
      </rPr>
      <t xml:space="preserve"> - Услуге подршке у сврху одржавања у вангарантном периоду </t>
    </r>
    <r>
      <rPr>
        <b/>
        <sz val="10"/>
        <color theme="1"/>
        <rFont val="Times New Roman"/>
        <family val="1"/>
      </rPr>
      <t>опреме испоручене школама</t>
    </r>
    <r>
      <rPr>
        <sz val="10"/>
        <color theme="1"/>
        <rFont val="Times New Roman"/>
        <family val="1"/>
      </rPr>
      <t xml:space="preserve"> у оквиру пројекта повезане школе – износ: </t>
    </r>
    <r>
      <rPr>
        <sz val="10"/>
        <color rgb="FFFF0000"/>
        <rFont val="Times New Roman"/>
        <family val="1"/>
      </rPr>
      <t>24.000.000,00 (пројекција за 2024. год. износ - 4.000.000,00)</t>
    </r>
    <r>
      <rPr>
        <sz val="10"/>
        <color theme="1"/>
        <rFont val="Times New Roman"/>
        <family val="1"/>
      </rPr>
      <t xml:space="preserve"> (1.027.200 месечно+варијаб.) </t>
    </r>
    <r>
      <rPr>
        <b/>
        <sz val="10"/>
        <color rgb="FF00B0F0"/>
        <rFont val="Times New Roman"/>
        <family val="1"/>
      </rPr>
      <t>13.9.2023-13.9.2024.</t>
    </r>
    <r>
      <rPr>
        <sz val="10"/>
        <color theme="1"/>
        <rFont val="Times New Roman"/>
        <family val="1"/>
      </rPr>
      <t xml:space="preserve"> (404-02-00090/2023-02/4)</t>
    </r>
  </si>
  <si>
    <t>!!!!!!</t>
  </si>
  <si>
    <t xml:space="preserve">rebalansom obezbediti 24.000.000,00 (пројекција за 2024. год. износ - 4.000.000,00) (1.027.200 месечно+варијаб.) </t>
  </si>
  <si>
    <t xml:space="preserve">1. П1-Itntec MMC mobile centar усл.одржав.и поправке рачунарске опреме </t>
  </si>
  <si>
    <t>2. П2-Itntec MMC mobile centar усл.одржав.и поправке рачунарске опреме по</t>
  </si>
  <si>
    <t>3. P1-Informatika одрж.рачун.опреме ДЕЛЛ 16.6.2024.</t>
  </si>
  <si>
    <t>4.P2-Informatika FS 16.6.2024.</t>
  </si>
  <si>
    <t>5. p5-Prointer WEB 15.6.2024.</t>
  </si>
  <si>
    <t>6. P6-Intec MMC</t>
  </si>
  <si>
    <t>1. сервисирање агрегата 425117 измена плана 4251</t>
  </si>
  <si>
    <t>Материјали за образовање</t>
  </si>
  <si>
    <t>2025.</t>
  </si>
  <si>
    <t>1.Плаћање контрибуције Републике Србије за учешће у програму Европске комисије Дигитална Европа (Digital Europe Programme) – износ: 108.712.000,00 (2023) 2024-1.000.000 eur</t>
  </si>
  <si>
    <t>Порези, обавезне таксе, казне и пенали и камате</t>
  </si>
  <si>
    <t>Остали порези</t>
  </si>
  <si>
    <t>Новчане казне и пенали</t>
  </si>
  <si>
    <t>1.Новчане казне и пенали – износ: 100.000,00</t>
  </si>
  <si>
    <r>
      <t xml:space="preserve">1. </t>
    </r>
    <r>
      <rPr>
        <sz val="10"/>
        <color rgb="FF000000"/>
        <rFont val="Times New Roman"/>
        <family val="1"/>
      </rPr>
      <t>Отворена а пропријација 1.000,00</t>
    </r>
  </si>
  <si>
    <t xml:space="preserve">Административна опрема </t>
  </si>
  <si>
    <t xml:space="preserve">1. Набавку рачунарске опреме која се не налази у технич.специф. УЗЗПРО: </t>
  </si>
  <si>
    <t>1.4. НАЗИВ ФУНКЦИЈЕ: Комуникације</t>
  </si>
  <si>
    <t>Развој ИКТ инфраструктуре у установама образовања, науке и културе</t>
  </si>
  <si>
    <r>
      <t xml:space="preserve">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</si>
  <si>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Табела 1.</t>
  </si>
  <si>
    <t>Стручне услуге</t>
  </si>
  <si>
    <t>Остале специјализоване услуге</t>
  </si>
  <si>
    <t xml:space="preserve">1.Пренос АМРЕС у вези са изнајмљивање комуникационих веза за школе – износ: (154.000.000,00 - 2023) 
</t>
  </si>
  <si>
    <r>
      <t>1.5.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</si>
  <si>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Администрација и управљање</t>
  </si>
  <si>
    <t>ФИНАНСИЈСКИ ПЛАН ЗА  2023.  ГОДИНУ (РАСХОДИ И ИЗДАЦИ)</t>
  </si>
  <si>
    <r>
      <t xml:space="preserve">            </t>
    </r>
    <r>
      <rPr>
        <b/>
        <sz val="10"/>
        <color rgb="FF000000"/>
        <rFont val="Times New Roman"/>
        <family val="1"/>
      </rPr>
      <t>Економска</t>
    </r>
  </si>
  <si>
    <t xml:space="preserve"> Социјални доприноси на терет послодавца                                </t>
  </si>
  <si>
    <t xml:space="preserve">Накнаде у натури </t>
  </si>
  <si>
    <t xml:space="preserve">планирати превоз запослених карте бг плус </t>
  </si>
  <si>
    <t>1.Пакетићи за децу запослених</t>
  </si>
  <si>
    <t>Награде запосленима и остали посебни расходи</t>
  </si>
  <si>
    <t>Опис: Награде запосленима и остали посебни расходи</t>
  </si>
  <si>
    <t xml:space="preserve">1.Услуге мобилне телефоније – износ: 1.400.000,00- 1.3.2024. (месечно - </t>
  </si>
  <si>
    <t>godišnje</t>
  </si>
  <si>
    <t>2. Услуге фиксне телефоније – износ: 1.000.000,00-18.5.2024.</t>
  </si>
  <si>
    <t>1.Услуге фиксне телефоније (нови уговор за цело министарство иде са секретаријата-18.05.2024-</t>
  </si>
  <si>
    <t>2.Услуге мобилне телефоније</t>
  </si>
  <si>
    <t>nove nab. 421</t>
  </si>
  <si>
    <t>Трошкови осигурања</t>
  </si>
  <si>
    <t>prenete obav</t>
  </si>
  <si>
    <t>нерасп.сред</t>
  </si>
  <si>
    <r>
      <rPr>
        <b/>
        <sz val="10"/>
        <rFont val="Times New Roman"/>
        <family val="1"/>
      </rPr>
      <t>Дунав осигурање</t>
    </r>
    <r>
      <rPr>
        <sz val="10"/>
        <rFont val="Times New Roman"/>
        <family val="1"/>
      </rPr>
      <t xml:space="preserve"> - Услуга осигурања службених возила   06.11.2024.</t>
    </r>
  </si>
  <si>
    <t>neće biti sve realizovano</t>
  </si>
  <si>
    <t>1.Осигурање сл.возила – од 6.11.2024.-               укупно 200.000 (2025-120.000)</t>
  </si>
  <si>
    <t>2.Осигурање запослених – износ: 400.000,00</t>
  </si>
  <si>
    <t>2. Зелени картони – износ: 50.000,00</t>
  </si>
  <si>
    <t>Закуп имовине и опреме</t>
  </si>
  <si>
    <t>1.Куповина сл.возила на лизниг преко ЦЈН – износ: 3.667.103</t>
  </si>
  <si>
    <t>Нераспоређено</t>
  </si>
  <si>
    <t>максимално нерасп.2.000.000</t>
  </si>
  <si>
    <r>
      <rPr>
        <b/>
        <sz val="10"/>
        <rFont val="Times New Roman"/>
        <family val="1"/>
      </rPr>
      <t>1. ЈП "Путеви Србије"</t>
    </r>
    <r>
      <rPr>
        <sz val="10"/>
        <rFont val="Times New Roman"/>
        <family val="1"/>
      </rPr>
      <t xml:space="preserve"> -  Допуна ТАГ уређаја 
07.04.2023-07.04.2024.   </t>
    </r>
  </si>
  <si>
    <t>прен.обав422</t>
  </si>
  <si>
    <t>план наб.</t>
  </si>
  <si>
    <t xml:space="preserve">1.Исплату дневница, трошкова превоза и осталих трошкова приликом путовања у земљи </t>
  </si>
  <si>
    <t xml:space="preserve">2.Услуге набавке хотелског смештаја у земљи </t>
  </si>
  <si>
    <t xml:space="preserve">3.Плаћање путарина преко таг уређаја </t>
  </si>
  <si>
    <r>
      <t xml:space="preserve">1. </t>
    </r>
    <r>
      <rPr>
        <b/>
        <sz val="10"/>
        <color theme="1"/>
        <rFont val="Times New Roman"/>
        <family val="1"/>
      </rPr>
      <t xml:space="preserve">Ројал турс </t>
    </r>
    <r>
      <rPr>
        <sz val="10"/>
        <color theme="1"/>
        <rFont val="Times New Roman"/>
        <family val="1"/>
      </rPr>
      <t>- Услуге набавке авио карата – износ: 2.000.000,00 (уговорена вред) август 2024.</t>
    </r>
  </si>
  <si>
    <r>
      <t xml:space="preserve">2. Усл. Набавке хотелског смештаја у иностранству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01.06.2023.-01.06.2024.</t>
    </r>
  </si>
  <si>
    <t xml:space="preserve">1.Исплату дневница и осталих трошкова приликом путовања у иностранство – износ: </t>
  </si>
  <si>
    <t>2.Услуге набавке хотелског смештаја – износ: 2025-</t>
  </si>
  <si>
    <t>3.Услуге набавке авио карата – износ: 2025-2.000.000</t>
  </si>
  <si>
    <t xml:space="preserve">4.Нераспоређено – износ: </t>
  </si>
  <si>
    <t>Административне услуге</t>
  </si>
  <si>
    <t>Preneta 423/0011</t>
  </si>
  <si>
    <t>1. Конгресни сервисни центар - услуга превођења за потребе министарства  05.09.2024.</t>
  </si>
  <si>
    <t>1.Услуге превођења – износ:</t>
  </si>
  <si>
    <t xml:space="preserve">Компјутерске услуге </t>
  </si>
  <si>
    <t>1.Bit impex - Услуге одржавања NexBit софтвера – износ: 1.908.000,00 (159.000 месечно)</t>
  </si>
  <si>
    <t>1. Услуге одржавања NexBit софтвера за период од 11.08.2024. (4 месеца*160.000)</t>
  </si>
  <si>
    <t xml:space="preserve">1.Полагање стручних испита </t>
  </si>
  <si>
    <t xml:space="preserve">2.Котизације за семинаре, обуке </t>
  </si>
  <si>
    <r>
      <rPr>
        <b/>
        <sz val="10"/>
        <rFont val="Times New Roman"/>
        <family val="1"/>
      </rPr>
      <t xml:space="preserve">ЈП "Службени гласник РС" 02.06.2023-02.06.2024 </t>
    </r>
    <r>
      <rPr>
        <sz val="10"/>
        <rFont val="Times New Roman"/>
        <family val="1"/>
      </rPr>
      <t xml:space="preserve">-Објављивање огласа, обавештења и других службених аката у Служ.гласнику РС  </t>
    </r>
  </si>
  <si>
    <r>
      <rPr>
        <b/>
        <sz val="10"/>
        <rFont val="Times New Roman"/>
        <family val="1"/>
      </rPr>
      <t>Нинамедиа клипинг доо Нови Сад</t>
    </r>
    <r>
      <rPr>
        <sz val="10"/>
        <rFont val="Times New Roman"/>
        <family val="1"/>
      </rPr>
      <t xml:space="preserve">  услуге пресклипинга, праћење штампаних и ел. Медија  
06.03.2023-</t>
    </r>
    <r>
      <rPr>
        <b/>
        <sz val="10"/>
        <rFont val="Times New Roman"/>
        <family val="1"/>
      </rPr>
      <t>06.03.2024</t>
    </r>
    <r>
      <rPr>
        <sz val="10"/>
        <rFont val="Times New Roman"/>
        <family val="1"/>
      </rPr>
      <t>.   69.600 месечно</t>
    </r>
  </si>
  <si>
    <t>1.Услуге оглашавања у Сл.гласнику – износ: 200.000,00 (2025-130.000)</t>
  </si>
  <si>
    <t>2.Услуге праћења штампаних и ел.медија – износ: 1.150.000 (2025-200.000)</t>
  </si>
  <si>
    <t>Драгана</t>
  </si>
  <si>
    <t xml:space="preserve">3. Услуге сервис вести и мултимедијалног садржаја – износ: 2.000.000,00 </t>
  </si>
  <si>
    <t>Драгана Тањуг</t>
  </si>
  <si>
    <t>1.Исплата накнаде лицима ангажованим на уговору о ППП – износ: 7.200.000</t>
  </si>
  <si>
    <t>2.Исплата накнаде посебним саветницима министра – износ: 5.000.000,00</t>
  </si>
  <si>
    <t>3. Обука за противпожарну заштиту – износ: 500.000,00 (2024)</t>
  </si>
  <si>
    <t>4. Израду акта о процени ризика за безбедност и здравље на раду – износ: 800.000,00 (2024)</t>
  </si>
  <si>
    <t>Планирано у 2024. години - средства ће се користити за:</t>
  </si>
  <si>
    <t xml:space="preserve">1.Трошкови репрезентације УЗЗПРО – износ: </t>
  </si>
  <si>
    <t>????????????</t>
  </si>
  <si>
    <t>2. Пригодни поклони</t>
  </si>
  <si>
    <t>износ Марко и Милица</t>
  </si>
  <si>
    <r>
      <rPr>
        <b/>
        <sz val="10"/>
        <rFont val="Times New Roman"/>
        <family val="1"/>
      </rPr>
      <t>Центар за прање возила Данило Булатовић</t>
    </r>
    <r>
      <rPr>
        <sz val="10"/>
        <rFont val="Times New Roman"/>
        <family val="1"/>
      </rPr>
      <t xml:space="preserve"> Услуга прања службених возила  423911
02.03.2023-02.03.2024.- потрошен</t>
    </r>
  </si>
  <si>
    <t>Пнеумастер - вулк.усл и центрирање возила 6.11.2023-6.11.2024. 000318812 2023</t>
  </si>
  <si>
    <t>CVS -Услуга техничке подршке при регистрацији 15.11.2024.</t>
  </si>
  <si>
    <t>CVS -Услуга техничог прегледа при регистрацији 15.11.2024.</t>
  </si>
  <si>
    <t>1.Услуге техничке подршке и прегледа при регистрацији – износ: 20.000,00</t>
  </si>
  <si>
    <t>2.Услуге прања сл.возила – износ:  (месечно око 25.000; 12*25.000=300.000)</t>
  </si>
  <si>
    <t>3.Услуге шлепања сл.возила – износ: 100.000,00</t>
  </si>
  <si>
    <t>4.Вулканизерске услуге – износ:80.000,00 (2025-60.000)</t>
  </si>
  <si>
    <t>5.Услуге коришћења ВИП салона на аеродрому – износ: 200.000,00</t>
  </si>
  <si>
    <t>6. Организација конференција и других догађаја 423911</t>
  </si>
  <si>
    <t>1.Систематски преглед за запослене Министарства 424311</t>
  </si>
  <si>
    <t>Преузете обавезе из претходних година износ: 1.000.000</t>
  </si>
  <si>
    <t>1. КО-ТО ауто  сервисирање службених возила (по парт.)   17.11.2024.</t>
  </si>
  <si>
    <t>2. Центросервис - Текуће поправке и одржавање, Париска 7-17.11.2024.</t>
  </si>
  <si>
    <t>1.сервисирање службених возила</t>
  </si>
  <si>
    <t xml:space="preserve">2. одржавање видео надзора  (400.000) </t>
  </si>
  <si>
    <t>пренета обав. 426</t>
  </si>
  <si>
    <t>Aдминистративни материјал</t>
  </si>
  <si>
    <t xml:space="preserve">нове набавке 426 </t>
  </si>
  <si>
    <t>нераспоређено 426</t>
  </si>
  <si>
    <r>
      <t>1.На</t>
    </r>
    <r>
      <rPr>
        <sz val="10"/>
        <rFont val="Times New Roman"/>
        <family val="1"/>
      </rPr>
      <t xml:space="preserve">бавка тонера за министарство – износ: </t>
    </r>
  </si>
  <si>
    <t xml:space="preserve"> нераспоређено</t>
  </si>
  <si>
    <r>
      <rPr>
        <b/>
        <sz val="10"/>
        <rFont val="Times New Roman"/>
        <family val="1"/>
      </rPr>
      <t>1. Претплата</t>
    </r>
    <r>
      <rPr>
        <sz val="10"/>
        <rFont val="Times New Roman"/>
        <family val="1"/>
      </rPr>
      <t xml:space="preserve"> - Набавка дневне и периодичне штампе -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18.07.2024</t>
    </r>
  </si>
  <si>
    <r>
      <t>1.Набавку електронске базе прописа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IPC за потребе Министарства - износ: </t>
    </r>
  </si>
  <si>
    <t xml:space="preserve">2.Набавку лозинки за приступ електонској бази података Сл. гласника – износ: </t>
  </si>
  <si>
    <t>3.Набавка дневне и периодичне штампе</t>
  </si>
  <si>
    <t>4.Параграф лиценце за информисање (3 лиценце)</t>
  </si>
  <si>
    <r>
      <t xml:space="preserve">1. </t>
    </r>
    <r>
      <rPr>
        <b/>
        <sz val="10"/>
        <rFont val="Times New Roman"/>
        <family val="1"/>
      </rPr>
      <t>Пнеумастер</t>
    </r>
    <r>
      <rPr>
        <sz val="10"/>
        <rFont val="Times New Roman"/>
        <family val="1"/>
      </rPr>
      <t xml:space="preserve"> - Набавка ауто гума  за служ.возила 8.11.2024.-8.11.2024.  000318773 2023 2023</t>
    </r>
  </si>
  <si>
    <r>
      <t>2..</t>
    </r>
    <r>
      <rPr>
        <b/>
        <sz val="10"/>
        <rFont val="Times New Roman"/>
        <family val="1"/>
      </rPr>
      <t>НИС</t>
    </r>
    <r>
      <rPr>
        <sz val="10"/>
        <rFont val="Times New Roman"/>
        <family val="1"/>
      </rPr>
      <t>-Набавка горива и мазива (по партијама) ЦЈН 2023 01.08.2023-01.08.2024.</t>
    </r>
  </si>
  <si>
    <t>1.Набавка горива за сл.возила – износ: 5.000.000,00 (годишња потошња око 3.700.000)  2025-3.000.000</t>
  </si>
  <si>
    <t xml:space="preserve"> 2.Набавка гума за сл.возила – износ: 200.000,00 (2025-150.000)</t>
  </si>
  <si>
    <t>увећати за 840.000</t>
  </si>
  <si>
    <r>
      <t>1.</t>
    </r>
    <r>
      <rPr>
        <b/>
        <i/>
        <sz val="10"/>
        <rFont val="Times New Roman"/>
        <family val="1"/>
      </rPr>
      <t>Balkan Jet</t>
    </r>
    <r>
      <rPr>
        <i/>
        <sz val="10"/>
        <rFont val="Times New Roman"/>
        <family val="1"/>
      </rPr>
      <t xml:space="preserve"> - Набавка печата и штамбиља  – износ: 70.000</t>
    </r>
  </si>
  <si>
    <r>
      <t xml:space="preserve">2. </t>
    </r>
    <r>
      <rPr>
        <b/>
        <i/>
        <sz val="10"/>
        <rFont val="Times New Roman"/>
        <family val="1"/>
      </rPr>
      <t>ЈП Попшта Србије</t>
    </r>
    <r>
      <rPr>
        <i/>
        <sz val="10"/>
        <rFont val="Times New Roman"/>
        <family val="1"/>
      </rPr>
      <t xml:space="preserve"> -  Набавка квалификованих електронских сертификата и печата   31.08.2024.</t>
    </r>
  </si>
  <si>
    <t>1. Набавка УПС-а</t>
  </si>
  <si>
    <t>2. Набавка електронских сертификата и печата</t>
  </si>
  <si>
    <t>3. Набавка печата и штамбиља</t>
  </si>
  <si>
    <t xml:space="preserve">4.Набавка осталог материјала – износ: </t>
  </si>
  <si>
    <t>Преузете обавезе из претходних година износ:</t>
  </si>
  <si>
    <r>
      <rPr>
        <b/>
        <sz val="10"/>
        <rFont val="Times New Roman"/>
        <family val="1"/>
      </rPr>
      <t>CVS</t>
    </r>
    <r>
      <rPr>
        <sz val="10"/>
        <rFont val="Times New Roman"/>
        <family val="1"/>
      </rPr>
      <t xml:space="preserve"> -Услуга техничког прегледа при регистрацији</t>
    </r>
  </si>
  <si>
    <t>1.Регистрацију службених возила – износ: 140.000</t>
  </si>
  <si>
    <t>2.Технички прегле сл.возила – износ: 60.000,00</t>
  </si>
  <si>
    <t>1.Обавезе таксе итд. – износ: 100.000,00</t>
  </si>
  <si>
    <t>1. Новчане казне и пенали по решењу судова – износ: 500.000</t>
  </si>
  <si>
    <t>1. Накнаду штете за повреде или штету нанету од стране државних органа – износ: 1.000.000,00</t>
  </si>
  <si>
    <r>
      <t>1.</t>
    </r>
    <r>
      <rPr>
        <b/>
        <sz val="10"/>
        <rFont val="Times New Roman"/>
        <family val="1"/>
      </rPr>
      <t>Eurosalon 08.06.2023-08.06.2024</t>
    </r>
    <r>
      <rPr>
        <sz val="10"/>
        <rFont val="Times New Roman"/>
        <family val="1"/>
      </rPr>
      <t>.-Набавку намештаја за министарство преко ЦЈН – износ: 1.000.000,00</t>
    </r>
  </si>
  <si>
    <r>
      <rPr>
        <b/>
        <sz val="10"/>
        <rFont val="Times New Roman"/>
        <family val="1"/>
      </rPr>
      <t>2.Prointer Web</t>
    </r>
    <r>
      <rPr>
        <sz val="10"/>
        <rFont val="Times New Roman"/>
        <family val="1"/>
      </rPr>
      <t xml:space="preserve"> наб.рачунарске опреме-хардвер (чија појединачна вред.не прелази износ од 500.000дин) по партијaма ЦЈН 2022   </t>
    </r>
    <r>
      <rPr>
        <b/>
        <sz val="10"/>
        <rFont val="Times New Roman"/>
        <family val="1"/>
      </rPr>
      <t xml:space="preserve"> лаптопови и штампачи</t>
    </r>
  </si>
  <si>
    <r>
      <t>Планирано у 2023. години</t>
    </r>
    <r>
      <rPr>
        <sz val="10"/>
        <color theme="1"/>
        <rFont val="Times New Roman"/>
        <family val="1"/>
      </rPr>
      <t>- средства ће се користити за:</t>
    </r>
  </si>
  <si>
    <t xml:space="preserve">1. Намештај </t>
  </si>
  <si>
    <t>2. Рачунари заједно са 1204/0012/512</t>
  </si>
  <si>
    <t>3. Набавка апарата за фиксну телефонију</t>
  </si>
  <si>
    <r>
      <t>1.6.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</si>
  <si>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Функција:</t>
  </si>
  <si>
    <t>Назив ПА/ПЈ:</t>
  </si>
  <si>
    <t>Изградња широкопојасне комуникационе инфраструктуре у руралним пределима Републике Србије - Фаза 1 и 2</t>
  </si>
  <si>
    <t>Шифра ПА/ПЈ:</t>
  </si>
  <si>
    <t xml:space="preserve">Важи од: </t>
  </si>
  <si>
    <t>01.01.2023.</t>
  </si>
  <si>
    <t>31.12.2025.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</si>
  <si>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</si>
  <si>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 xml:space="preserve">        Табела 1.</t>
  </si>
  <si>
    <t xml:space="preserve">                   ФИНАНСИЈСКИ ПЛАН ЗА  2024.  ГОДИНУ (РАСХОДИ И ИЗДАЦИ)</t>
  </si>
  <si>
    <t>ИФ 56</t>
  </si>
  <si>
    <t>Изградња зграда и објеката</t>
  </si>
  <si>
    <t>1. Део  који се финансира из извора 56 у укупном износу од 33.000.000 евра (WBIF TA 3M EUR + 30M WBIF INV grant) према следећој расподели 2.342.340.000 у 2023  и 1.561.560.000динара у 2024.</t>
  </si>
  <si>
    <t>Изградња и унапређење капацититета МИТ, националног ЦЕРТ-а РС и ЦЕРТ-а републичких органа ради превенције и брзог реаговања на инциденте у области информационе безбедности</t>
  </si>
  <si>
    <t>Mашине и опрема</t>
  </si>
  <si>
    <t>2025.-100.000.000; 2026-100.000.000</t>
  </si>
  <si>
    <t>Назив ПK:</t>
  </si>
  <si>
    <t xml:space="preserve">Дигитализација туристичке понуде Србије </t>
  </si>
  <si>
    <t>Шифра ПK:</t>
  </si>
  <si>
    <t>1.За Фазу II пројекта - Дигитализација туристичке понуде Србије у укупном износу од 214.702.000,00 дин. од чега, по члану 5. Закона о буџету за 2023. годину,  распоред средстава по годинама -  износи: за 2025-80.176.000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</si>
  <si>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1204 – Систем јавног информисања</t>
    </r>
  </si>
  <si>
    <r>
      <t>2.1.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</si>
  <si>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Систем јавног информисања</t>
  </si>
  <si>
    <t>Подршка остваривању јавног интереса у области инфоримисања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</si>
  <si>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</si>
  <si>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1.Исплату накнаде члановима Комисија које оцењују пројекте пристигле по расписаним конкурсима – износ: 3.200.000,00</t>
  </si>
  <si>
    <t>1.Исплате по конкурсу за подршку информисању националних мањина на сопственом језику – износ: 160.000.000,00</t>
  </si>
  <si>
    <t>Дотације невладиним организацијама</t>
  </si>
  <si>
    <t>Дотације осталим непрофитним институцијама</t>
  </si>
  <si>
    <t>1.Исплате по конкурсу за подршку информисању националних мањина на сопственом језику – износ: 70.000.000,00</t>
  </si>
  <si>
    <r>
      <t>2.2.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</si>
  <si>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грађана на територији АП Косова и Метохије на српском језику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</si>
  <si>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</si>
  <si>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1.Исплату накнаде члановима Комисија које оцењују пројекте пристигле по расписаним конкурсима – износ: 280.000,00</t>
  </si>
  <si>
    <t>1.Исплате по конкурсу за подршку информисању националних мањина на сопственом језику – износ: 7.000.000,00</t>
  </si>
  <si>
    <t>1.Исплате по конкурсу за подршку информисању националних мањина на сопственом језику – износ: 3.000.000,00</t>
  </si>
  <si>
    <r>
      <t>2.3.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</si>
  <si>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припадника српског народа у земљама региона на српском језику</t>
  </si>
  <si>
    <t>1.Исплату накнаде члановима Комисија које оцењују пројекте пристигле по расписаним конкурсима – износ: 320.000,00</t>
  </si>
  <si>
    <t>1.Исплате по конкурсу за подршку информисању националних мањина на сопственом језику – износ: 29.000.000,00</t>
  </si>
  <si>
    <r>
      <t>2.4.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</si>
  <si>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националних мањина на сопственом језику</t>
  </si>
  <si>
    <t>1.Исплату накнаде члановима Комисија које оцењују пројекте пристигле по расписаним конкурсима – износ: 559.000,00</t>
  </si>
  <si>
    <t>1.Исплату накнаде члановима Комисија које оцењују пројекте пристигле по расписаним конкурсима – износ: 34800000</t>
  </si>
  <si>
    <t>Планирано у 2023. години- средства ће се користити за:</t>
  </si>
  <si>
    <t>1.Исплату накнаде члановима Комисија које оцењују пројекте пристигле по расписаним конкурсима – износ: 12.000.000</t>
  </si>
  <si>
    <r>
      <t>2.5.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</si>
  <si>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особа са инвалидитетом</t>
  </si>
  <si>
    <t>1.Исплату накнаде члановима Комисија које оцењују пројекте пристигле по расписаним конкурсима – износ: 460.000,00</t>
  </si>
  <si>
    <t>1.Исплату накнаде члановима Комисија које оцењују пројекте пристигле по расписаним конкурсима – износ: 9.000.000,00</t>
  </si>
  <si>
    <t>1.Исплату накнаде члановима Комисија које оцењују пројекте пристигле по расписаним конкурсима – износ: 6.000.000,00</t>
  </si>
  <si>
    <r>
      <t>2.6.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</si>
  <si>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раду установе за новинско-издавачку делатност „Панорама“</t>
  </si>
  <si>
    <t>01 – Општи приходи и примања из буџета и 04 - Сопствени приходи буџетских корисника</t>
  </si>
  <si>
    <t>2024. година по изворима финансирања</t>
  </si>
  <si>
    <t>Укупно (01+04)</t>
  </si>
  <si>
    <t>Преузете обавезе из претходних година износ: ___________</t>
  </si>
  <si>
    <t xml:space="preserve">1. Опис/износ: </t>
  </si>
  <si>
    <t>2. Опис/износ:</t>
  </si>
  <si>
    <t>Текуће поправке и одржавање зграда и објеката</t>
  </si>
  <si>
    <r>
      <t>2.7.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</si>
  <si>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Финансирање основне делатности јавних медијских сервиса</t>
  </si>
  <si>
    <t xml:space="preserve">           </t>
  </si>
  <si>
    <t>1.Финансирање обављања основне делатности Јавног медијског сервиса „Радио-телевизија Војводине“, а који се преноси Аутономној покрајини Војводина  - износ: 900.000.000</t>
  </si>
  <si>
    <r>
      <t>2.8.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</si>
  <si>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Пројектно финансирање јавних медијских сервиса</t>
  </si>
  <si>
    <t xml:space="preserve">                                     </t>
  </si>
  <si>
    <t>1.Финансирање пројекта дигитализације аудио-визуелног материјала Јавне медијске установе „Радио-телевизија Војводине“ – износ: 20.302.000</t>
  </si>
  <si>
    <r>
      <t>2.9.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</si>
  <si>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Међународна сарадња у области информисања</t>
  </si>
  <si>
    <t>ФИНАНСИЈСКИ ПЛАН ЗА  2024  ГОДИНУ (РАСХОДИ И ИЗДАЦИ)</t>
  </si>
  <si>
    <t xml:space="preserve">1. Организацију међународних конференција, радионица и стручних скупова (УНДП) – износ: 7.000.000,00 </t>
  </si>
  <si>
    <t>ubaciti u plan</t>
  </si>
  <si>
    <t>rebalansom prebaciti na UNDP??????????????</t>
  </si>
  <si>
    <t>2.Јачање билатералне сарадње кроз размену делегација према билатералним споразумима ( НР Кина ) – износ: 3.000.000,00</t>
  </si>
  <si>
    <r>
      <t>2.10.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</si>
  <si>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Развој система у области јавног информисања и надзор над спровођењем закона</t>
  </si>
  <si>
    <t>Пренета обавеза</t>
  </si>
  <si>
    <r>
      <t xml:space="preserve">1. Усл. Набавке хотелског смештаја у иностранству </t>
    </r>
    <r>
      <rPr>
        <b/>
        <i/>
        <sz val="10"/>
        <rFont val="Times New Roman"/>
        <family val="1"/>
      </rPr>
      <t>Ројал</t>
    </r>
    <r>
      <rPr>
        <i/>
        <sz val="10"/>
        <rFont val="Times New Roman"/>
        <family val="1"/>
      </rPr>
      <t xml:space="preserve"> 01.06.2023.-01.06.2024.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</si>
  <si>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400.000,00.</t>
    </r>
  </si>
  <si>
    <t>1. Плаћање котизација за учешће на семинарима, конференцијама и за потребе стручног усавршавања – износ: 200.000,00</t>
  </si>
  <si>
    <r>
      <t>Планирано у 2024. години</t>
    </r>
    <r>
      <rPr>
        <sz val="10"/>
        <color theme="1"/>
        <rFont val="Times New Roman"/>
        <family val="1"/>
      </rPr>
      <t xml:space="preserve">- средства ће се користити за: </t>
    </r>
  </si>
  <si>
    <t>1. Услуге информисања – износ: 100.000,00</t>
  </si>
  <si>
    <t>1. Исплату наканде лицима на уговору о ППП – износ: 3.500.000</t>
  </si>
  <si>
    <t>1. Трошкове репрезентације – износ: 200.000,00</t>
  </si>
  <si>
    <t>Digitron ist</t>
  </si>
  <si>
    <t xml:space="preserve">1.Набавку рачунарске опреме за потребе сектора ЦЈН – износ: </t>
  </si>
  <si>
    <t>нераспоређен износ</t>
  </si>
  <si>
    <t>0703</t>
  </si>
  <si>
    <t>Укупна реализација 2024.година</t>
  </si>
  <si>
    <t>Економска 
класификација</t>
  </si>
  <si>
    <t>% 
реал.</t>
  </si>
  <si>
    <t>Остали трошкови</t>
  </si>
  <si>
    <t>Реализација 
јануар 2024.година</t>
  </si>
  <si>
    <t>Реализација 
фебруар 2024.година</t>
  </si>
  <si>
    <t>Реализација 
март 2024.година</t>
  </si>
  <si>
    <t>Реализација 
I квартал 2024.година</t>
  </si>
  <si>
    <t>Реализација 
април 2024.година</t>
  </si>
  <si>
    <t>Реализација 
мај 2024.година</t>
  </si>
  <si>
    <t>Реализација 
јун 2024.година</t>
  </si>
  <si>
    <t>Реализација 
II квартал 2024.година</t>
  </si>
  <si>
    <t>Реализација 
јул 2024.година</t>
  </si>
  <si>
    <t>Реализација 
август  2024.година</t>
  </si>
  <si>
    <t>Реализација 
септембар 2024.година</t>
  </si>
  <si>
    <t>Реализација 
III квартал 2024.година</t>
  </si>
  <si>
    <t>Реализација 
IV квартал 2024.година</t>
  </si>
  <si>
    <t>Реализација 
октобар 2024.година</t>
  </si>
  <si>
    <t>Реализација 
новембар  2024.година</t>
  </si>
  <si>
    <t>Реализација 
децембар 2024.година</t>
  </si>
  <si>
    <t>Јубиларне награде</t>
  </si>
  <si>
    <r>
      <t xml:space="preserve">ИЗВЕШТАЈ О ИЗВРШЕЊУ БУЏЕТА У ПЕРИОДУ </t>
    </r>
    <r>
      <rPr>
        <b/>
        <u/>
        <sz val="11"/>
        <color theme="1"/>
        <rFont val="Times New Roman"/>
        <family val="1"/>
      </rPr>
      <t>ЈАНУАР-ЈУН</t>
    </r>
    <r>
      <rPr>
        <b/>
        <sz val="11"/>
        <color theme="1"/>
        <rFont val="Times New Roman"/>
        <family val="1"/>
      </rPr>
      <t xml:space="preserve"> 2024.ГОДИНЕ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</si>
</sst>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sz val="10"/>
      <name val="Times New Roman"/>
      <family val="1"/>
      <charset val="238"/>
    </font>
    <font>
      <b/>
      <sz val="10"/>
      <color rgb="FF00B0F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7" fillId="0" borderId="0"/>
    <xf numFmtId="9" fontId="44" fillId="0" borderId="0" applyFont="0" applyFill="0" applyBorder="0" applyAlignment="0" applyProtection="0"/>
  </cellStyleXfs>
  <cellXfs count="6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7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3" borderId="4" xfId="0" applyFont="1" applyFill="1" applyBorder="1" applyAlignment="1">
      <alignment horizontal="justify" vertical="center"/>
    </xf>
    <xf numFmtId="0" fontId="10" fillId="3" borderId="4" xfId="0" applyFont="1" applyFill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3" fontId="8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8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" fontId="10" fillId="4" borderId="14" xfId="0" applyNumberFormat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 wrapText="1"/>
    </xf>
    <xf numFmtId="3" fontId="0" fillId="0" borderId="0" xfId="0" applyNumberFormat="1"/>
    <xf numFmtId="0" fontId="7" fillId="0" borderId="15" xfId="0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justify" vertical="center"/>
    </xf>
    <xf numFmtId="3" fontId="9" fillId="3" borderId="2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17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18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0" fontId="10" fillId="0" borderId="21" xfId="0" applyFont="1" applyBorder="1" applyAlignment="1">
      <alignment horizontal="justify" vertical="center"/>
    </xf>
    <xf numFmtId="3" fontId="10" fillId="0" borderId="1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21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0" fillId="3" borderId="0" xfId="0" applyNumberFormat="1" applyFill="1"/>
    <xf numFmtId="0" fontId="10" fillId="0" borderId="7" xfId="0" applyFont="1" applyBorder="1" applyAlignment="1">
      <alignment horizontal="justify" vertical="center"/>
    </xf>
    <xf numFmtId="0" fontId="11" fillId="0" borderId="19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3" fontId="15" fillId="0" borderId="22" xfId="0" applyNumberFormat="1" applyFont="1" applyBorder="1" applyAlignment="1">
      <alignment vertical="center" wrapText="1"/>
    </xf>
    <xf numFmtId="3" fontId="18" fillId="0" borderId="23" xfId="0" applyNumberFormat="1" applyFont="1" applyBorder="1" applyAlignment="1">
      <alignment vertical="center" wrapText="1"/>
    </xf>
    <xf numFmtId="0" fontId="0" fillId="0" borderId="5" xfId="0" applyBorder="1"/>
    <xf numFmtId="49" fontId="0" fillId="0" borderId="24" xfId="0" applyNumberFormat="1" applyBorder="1"/>
    <xf numFmtId="0" fontId="0" fillId="0" borderId="6" xfId="0" applyBorder="1"/>
    <xf numFmtId="0" fontId="10" fillId="0" borderId="15" xfId="0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 wrapText="1"/>
    </xf>
    <xf numFmtId="3" fontId="0" fillId="0" borderId="8" xfId="0" applyNumberFormat="1" applyBorder="1"/>
    <xf numFmtId="0" fontId="0" fillId="0" borderId="9" xfId="0" applyBorder="1"/>
    <xf numFmtId="3" fontId="10" fillId="0" borderId="23" xfId="0" applyNumberFormat="1" applyFont="1" applyBorder="1" applyAlignment="1">
      <alignment horizontal="right" vertical="center"/>
    </xf>
    <xf numFmtId="0" fontId="1" fillId="0" borderId="3" xfId="0" applyFont="1" applyBorder="1"/>
    <xf numFmtId="3" fontId="19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3" fontId="20" fillId="0" borderId="8" xfId="0" applyNumberFormat="1" applyFont="1" applyBorder="1"/>
    <xf numFmtId="0" fontId="1" fillId="0" borderId="9" xfId="0" applyFont="1" applyBorder="1"/>
    <xf numFmtId="0" fontId="10" fillId="0" borderId="26" xfId="0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right" vertical="center" wrapText="1"/>
    </xf>
    <xf numFmtId="3" fontId="21" fillId="0" borderId="10" xfId="0" applyNumberFormat="1" applyFont="1" applyBorder="1"/>
    <xf numFmtId="0" fontId="0" fillId="0" borderId="16" xfId="0" applyBorder="1"/>
    <xf numFmtId="0" fontId="0" fillId="0" borderId="4" xfId="0" applyBorder="1"/>
    <xf numFmtId="0" fontId="10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3" fontId="8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justify" vertical="center"/>
    </xf>
    <xf numFmtId="0" fontId="1" fillId="0" borderId="0" xfId="0" applyFont="1"/>
    <xf numFmtId="3" fontId="10" fillId="0" borderId="27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vertical="center" wrapText="1"/>
    </xf>
    <xf numFmtId="3" fontId="19" fillId="0" borderId="1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0" fontId="0" fillId="5" borderId="0" xfId="0" applyFill="1"/>
    <xf numFmtId="0" fontId="10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 wrapText="1"/>
    </xf>
    <xf numFmtId="3" fontId="0" fillId="5" borderId="0" xfId="0" applyNumberFormat="1" applyFill="1"/>
    <xf numFmtId="0" fontId="14" fillId="0" borderId="33" xfId="0" applyFont="1" applyBorder="1" applyAlignment="1">
      <alignment vertical="center" wrapText="1"/>
    </xf>
    <xf numFmtId="3" fontId="18" fillId="0" borderId="15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/>
    </xf>
    <xf numFmtId="0" fontId="1" fillId="0" borderId="10" xfId="0" applyFont="1" applyBorder="1"/>
    <xf numFmtId="0" fontId="10" fillId="0" borderId="6" xfId="0" applyFont="1" applyBorder="1" applyAlignment="1">
      <alignment horizontal="justify" vertical="center"/>
    </xf>
    <xf numFmtId="0" fontId="10" fillId="0" borderId="11" xfId="0" applyFont="1" applyBorder="1" applyAlignment="1">
      <alignment vertical="center" wrapText="1"/>
    </xf>
    <xf numFmtId="3" fontId="19" fillId="0" borderId="2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justify" vertical="center"/>
    </xf>
    <xf numFmtId="3" fontId="23" fillId="0" borderId="9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justify" vertical="center"/>
    </xf>
    <xf numFmtId="3" fontId="13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3" fontId="9" fillId="0" borderId="2" xfId="0" applyNumberFormat="1" applyFont="1" applyBorder="1" applyAlignment="1">
      <alignment horizontal="right" vertical="center" wrapText="1"/>
    </xf>
    <xf numFmtId="0" fontId="10" fillId="0" borderId="34" xfId="0" applyFont="1" applyBorder="1" applyAlignment="1">
      <alignment horizontal="justify" vertical="center"/>
    </xf>
    <xf numFmtId="0" fontId="9" fillId="0" borderId="13" xfId="0" applyFont="1" applyBorder="1" applyAlignment="1">
      <alignment horizontal="justify" vertical="center"/>
    </xf>
    <xf numFmtId="3" fontId="19" fillId="0" borderId="13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10" fillId="0" borderId="8" xfId="0" applyFont="1" applyBorder="1" applyAlignment="1">
      <alignment horizontal="justify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0" fontId="10" fillId="0" borderId="35" xfId="0" applyFont="1" applyBorder="1" applyAlignment="1">
      <alignment vertical="center"/>
    </xf>
    <xf numFmtId="3" fontId="10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" fontId="10" fillId="0" borderId="9" xfId="0" applyNumberFormat="1" applyFont="1" applyBorder="1" applyAlignment="1">
      <alignment horizontal="justify" vertical="center" wrapText="1"/>
    </xf>
    <xf numFmtId="3" fontId="10" fillId="0" borderId="9" xfId="0" applyNumberFormat="1" applyFont="1" applyBorder="1" applyAlignment="1">
      <alignment vertical="center" wrapText="1"/>
    </xf>
    <xf numFmtId="3" fontId="1" fillId="7" borderId="0" xfId="0" applyNumberFormat="1" applyFont="1" applyFill="1"/>
    <xf numFmtId="3" fontId="10" fillId="0" borderId="9" xfId="0" applyNumberFormat="1" applyFont="1" applyBorder="1" applyAlignment="1">
      <alignment horizontal="justify" vertical="center"/>
    </xf>
    <xf numFmtId="3" fontId="10" fillId="0" borderId="9" xfId="0" applyNumberFormat="1" applyFont="1" applyBorder="1" applyAlignment="1">
      <alignment vertical="center"/>
    </xf>
    <xf numFmtId="0" fontId="19" fillId="8" borderId="4" xfId="0" applyFont="1" applyFill="1" applyBorder="1" applyAlignment="1">
      <alignment horizontal="justify" vertical="center"/>
    </xf>
    <xf numFmtId="3" fontId="23" fillId="8" borderId="4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0" xfId="0" applyFont="1" applyFill="1" applyAlignment="1">
      <alignment horizontal="justify" vertical="center"/>
    </xf>
    <xf numFmtId="3" fontId="10" fillId="6" borderId="7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vertical="center"/>
    </xf>
    <xf numFmtId="3" fontId="10" fillId="6" borderId="15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vertical="center"/>
    </xf>
    <xf numFmtId="3" fontId="9" fillId="6" borderId="15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left" wrapText="1"/>
    </xf>
    <xf numFmtId="3" fontId="10" fillId="6" borderId="36" xfId="0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horizontal="right" vertical="center"/>
    </xf>
    <xf numFmtId="3" fontId="10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0" fillId="6" borderId="16" xfId="0" applyFont="1" applyFill="1" applyBorder="1" applyAlignment="1">
      <alignment horizontal="justify" vertical="center"/>
    </xf>
    <xf numFmtId="0" fontId="9" fillId="3" borderId="4" xfId="0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justify" vertical="center"/>
    </xf>
    <xf numFmtId="3" fontId="25" fillId="4" borderId="4" xfId="0" applyNumberFormat="1" applyFont="1" applyFill="1" applyBorder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3" fontId="27" fillId="0" borderId="9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justify" vertical="center"/>
    </xf>
    <xf numFmtId="3" fontId="25" fillId="0" borderId="9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right" vertical="center"/>
    </xf>
    <xf numFmtId="0" fontId="29" fillId="0" borderId="5" xfId="0" applyFont="1" applyBorder="1"/>
    <xf numFmtId="0" fontId="0" fillId="0" borderId="24" xfId="0" applyBorder="1"/>
    <xf numFmtId="0" fontId="29" fillId="0" borderId="8" xfId="0" applyFont="1" applyBorder="1"/>
    <xf numFmtId="3" fontId="0" fillId="0" borderId="9" xfId="0" applyNumberFormat="1" applyBorder="1"/>
    <xf numFmtId="0" fontId="0" fillId="0" borderId="8" xfId="0" applyBorder="1"/>
    <xf numFmtId="0" fontId="11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0" borderId="37" xfId="0" applyFont="1" applyBorder="1" applyAlignment="1">
      <alignment horizontal="justify" vertical="center"/>
    </xf>
    <xf numFmtId="3" fontId="8" fillId="0" borderId="13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vertical="center" wrapText="1"/>
    </xf>
    <xf numFmtId="0" fontId="0" fillId="0" borderId="10" xfId="0" applyBorder="1"/>
    <xf numFmtId="3" fontId="0" fillId="0" borderId="16" xfId="0" applyNumberFormat="1" applyBorder="1"/>
    <xf numFmtId="3" fontId="0" fillId="0" borderId="4" xfId="0" applyNumberFormat="1" applyBorder="1"/>
    <xf numFmtId="3" fontId="8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3" fontId="18" fillId="0" borderId="11" xfId="0" applyNumberFormat="1" applyFont="1" applyBorder="1" applyAlignment="1">
      <alignment vertical="center" wrapText="1"/>
    </xf>
    <xf numFmtId="0" fontId="10" fillId="0" borderId="38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30" fillId="0" borderId="39" xfId="0" applyFont="1" applyBorder="1" applyAlignment="1">
      <alignment horizontal="justify" vertical="center"/>
    </xf>
    <xf numFmtId="3" fontId="27" fillId="0" borderId="11" xfId="0" applyNumberFormat="1" applyFont="1" applyBorder="1" applyAlignment="1">
      <alignment vertical="center"/>
    </xf>
    <xf numFmtId="0" fontId="26" fillId="0" borderId="0" xfId="0" applyFont="1"/>
    <xf numFmtId="3" fontId="26" fillId="0" borderId="0" xfId="0" applyNumberFormat="1" applyFont="1"/>
    <xf numFmtId="0" fontId="13" fillId="8" borderId="0" xfId="0" applyFont="1" applyFill="1" applyAlignment="1">
      <alignment horizontal="justify" vertical="center"/>
    </xf>
    <xf numFmtId="3" fontId="8" fillId="8" borderId="11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justify" vertical="center"/>
    </xf>
    <xf numFmtId="0" fontId="11" fillId="0" borderId="8" xfId="0" applyFont="1" applyBorder="1" applyAlignment="1">
      <alignment vertical="center"/>
    </xf>
    <xf numFmtId="3" fontId="10" fillId="0" borderId="6" xfId="0" applyNumberFormat="1" applyFont="1" applyBorder="1" applyAlignment="1">
      <alignment horizontal="justify" vertical="center"/>
    </xf>
    <xf numFmtId="0" fontId="10" fillId="0" borderId="11" xfId="0" applyFont="1" applyBorder="1" applyAlignment="1">
      <alignment vertical="center"/>
    </xf>
    <xf numFmtId="0" fontId="13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horizontal="center" vertical="center"/>
    </xf>
    <xf numFmtId="0" fontId="23" fillId="8" borderId="11" xfId="0" applyFont="1" applyFill="1" applyBorder="1" applyAlignment="1">
      <alignment horizontal="justify" vertical="center"/>
    </xf>
    <xf numFmtId="3" fontId="23" fillId="8" borderId="9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justify" vertical="center"/>
    </xf>
    <xf numFmtId="3" fontId="23" fillId="0" borderId="1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3" fontId="13" fillId="0" borderId="11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3" fontId="23" fillId="0" borderId="11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23" fillId="8" borderId="4" xfId="0" applyFont="1" applyFill="1" applyBorder="1" applyAlignment="1">
      <alignment horizontal="justify" vertical="center"/>
    </xf>
    <xf numFmtId="3" fontId="23" fillId="8" borderId="3" xfId="0" applyNumberFormat="1" applyFont="1" applyFill="1" applyBorder="1" applyAlignment="1">
      <alignment vertical="center" wrapText="1"/>
    </xf>
    <xf numFmtId="0" fontId="0" fillId="7" borderId="0" xfId="0" applyFill="1"/>
    <xf numFmtId="3" fontId="8" fillId="0" borderId="9" xfId="0" applyNumberFormat="1" applyFont="1" applyBorder="1" applyAlignment="1">
      <alignment horizontal="justify" vertical="center"/>
    </xf>
    <xf numFmtId="0" fontId="7" fillId="3" borderId="1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justify" vertical="center"/>
    </xf>
    <xf numFmtId="3" fontId="13" fillId="0" borderId="1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8" borderId="9" xfId="0" applyFont="1" applyFill="1" applyBorder="1" applyAlignment="1">
      <alignment vertical="center"/>
    </xf>
    <xf numFmtId="3" fontId="10" fillId="8" borderId="9" xfId="0" applyNumberFormat="1" applyFont="1" applyFill="1" applyBorder="1" applyAlignment="1">
      <alignment vertical="center"/>
    </xf>
    <xf numFmtId="3" fontId="10" fillId="9" borderId="4" xfId="0" applyNumberFormat="1" applyFont="1" applyFill="1" applyBorder="1" applyAlignment="1">
      <alignment horizontal="right" vertical="center" wrapText="1"/>
    </xf>
    <xf numFmtId="3" fontId="0" fillId="9" borderId="0" xfId="0" applyNumberFormat="1" applyFill="1"/>
    <xf numFmtId="0" fontId="10" fillId="6" borderId="9" xfId="0" applyFont="1" applyFill="1" applyBorder="1" applyAlignment="1">
      <alignment horizontal="justify" vertical="center"/>
    </xf>
    <xf numFmtId="0" fontId="10" fillId="6" borderId="9" xfId="0" applyFont="1" applyFill="1" applyBorder="1" applyAlignment="1">
      <alignment vertical="center"/>
    </xf>
    <xf numFmtId="0" fontId="14" fillId="6" borderId="4" xfId="0" applyFont="1" applyFill="1" applyBorder="1" applyAlignment="1">
      <alignment horizontal="justify" vertical="center"/>
    </xf>
    <xf numFmtId="0" fontId="17" fillId="0" borderId="4" xfId="0" applyFont="1" applyBorder="1" applyAlignment="1">
      <alignment horizontal="justify" vertical="center"/>
    </xf>
    <xf numFmtId="3" fontId="19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horizontal="left" vertical="top" wrapText="1"/>
    </xf>
    <xf numFmtId="0" fontId="9" fillId="10" borderId="10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vertical="center"/>
    </xf>
    <xf numFmtId="3" fontId="13" fillId="10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indent="7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3" fontId="34" fillId="4" borderId="1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8" fillId="0" borderId="8" xfId="0" applyFont="1" applyBorder="1" applyAlignment="1">
      <alignment horizontal="justify" vertical="center"/>
    </xf>
    <xf numFmtId="3" fontId="35" fillId="0" borderId="11" xfId="0" applyNumberFormat="1" applyFont="1" applyBorder="1" applyAlignment="1">
      <alignment vertical="center"/>
    </xf>
    <xf numFmtId="3" fontId="34" fillId="0" borderId="11" xfId="0" applyNumberFormat="1" applyFont="1" applyBorder="1" applyAlignment="1">
      <alignment vertical="center" wrapText="1"/>
    </xf>
    <xf numFmtId="0" fontId="34" fillId="0" borderId="8" xfId="0" applyFont="1" applyBorder="1" applyAlignment="1">
      <alignment vertical="center"/>
    </xf>
    <xf numFmtId="3" fontId="34" fillId="0" borderId="11" xfId="0" applyNumberFormat="1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4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 wrapText="1"/>
    </xf>
    <xf numFmtId="3" fontId="13" fillId="11" borderId="7" xfId="0" applyNumberFormat="1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0" fontId="13" fillId="11" borderId="8" xfId="0" applyFont="1" applyFill="1" applyBorder="1" applyAlignment="1">
      <alignment vertical="center" wrapText="1"/>
    </xf>
    <xf numFmtId="3" fontId="13" fillId="11" borderId="11" xfId="0" applyNumberFormat="1" applyFont="1" applyFill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vertical="center" wrapText="1"/>
    </xf>
    <xf numFmtId="3" fontId="8" fillId="0" borderId="11" xfId="0" applyNumberFormat="1" applyFont="1" applyBorder="1" applyAlignment="1">
      <alignment vertical="center" wrapText="1"/>
    </xf>
    <xf numFmtId="0" fontId="23" fillId="8" borderId="18" xfId="0" applyFont="1" applyFill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 wrapText="1"/>
    </xf>
    <xf numFmtId="0" fontId="0" fillId="8" borderId="0" xfId="0" applyFill="1"/>
    <xf numFmtId="0" fontId="9" fillId="3" borderId="1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13" fillId="0" borderId="8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0" fontId="23" fillId="8" borderId="4" xfId="0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6" fillId="8" borderId="4" xfId="0" applyFont="1" applyFill="1" applyBorder="1" applyAlignment="1">
      <alignment vertical="center"/>
    </xf>
    <xf numFmtId="3" fontId="23" fillId="8" borderId="10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3" fontId="13" fillId="0" borderId="40" xfId="0" applyNumberFormat="1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19" fillId="8" borderId="1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23" fillId="7" borderId="9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0" fontId="13" fillId="0" borderId="15" xfId="0" applyFont="1" applyBorder="1" applyAlignment="1">
      <alignment vertical="center" wrapText="1"/>
    </xf>
    <xf numFmtId="3" fontId="15" fillId="0" borderId="25" xfId="0" applyNumberFormat="1" applyFont="1" applyBorder="1" applyAlignment="1">
      <alignment vertical="center" wrapText="1"/>
    </xf>
    <xf numFmtId="0" fontId="14" fillId="11" borderId="15" xfId="0" applyFont="1" applyFill="1" applyBorder="1" applyAlignment="1">
      <alignment vertical="center" wrapText="1"/>
    </xf>
    <xf numFmtId="3" fontId="13" fillId="11" borderId="25" xfId="0" applyNumberFormat="1" applyFont="1" applyFill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3" fontId="23" fillId="0" borderId="25" xfId="1" applyNumberFormat="1" applyFont="1" applyBorder="1" applyAlignment="1">
      <alignment vertical="center" wrapText="1"/>
    </xf>
    <xf numFmtId="0" fontId="13" fillId="12" borderId="3" xfId="1" applyFont="1" applyFill="1" applyBorder="1" applyAlignment="1">
      <alignment vertical="center" wrapText="1"/>
    </xf>
    <xf numFmtId="3" fontId="23" fillId="12" borderId="4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8" fillId="12" borderId="11" xfId="0" applyFont="1" applyFill="1" applyBorder="1" applyAlignment="1">
      <alignment vertical="center"/>
    </xf>
    <xf numFmtId="3" fontId="38" fillId="0" borderId="7" xfId="0" applyNumberFormat="1" applyFont="1" applyBorder="1" applyAlignment="1">
      <alignment vertical="center"/>
    </xf>
    <xf numFmtId="3" fontId="38" fillId="0" borderId="11" xfId="0" applyNumberFormat="1" applyFont="1" applyBorder="1" applyAlignment="1">
      <alignment vertical="center"/>
    </xf>
    <xf numFmtId="0" fontId="36" fillId="8" borderId="3" xfId="0" applyFont="1" applyFill="1" applyBorder="1" applyAlignment="1">
      <alignment vertical="center"/>
    </xf>
    <xf numFmtId="3" fontId="38" fillId="8" borderId="3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3" fontId="10" fillId="6" borderId="9" xfId="0" applyNumberFormat="1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horizontal="right" vertical="center" wrapText="1"/>
    </xf>
    <xf numFmtId="3" fontId="10" fillId="6" borderId="13" xfId="0" applyNumberFormat="1" applyFont="1" applyFill="1" applyBorder="1" applyAlignment="1">
      <alignment horizontal="justify" vertical="center"/>
    </xf>
    <xf numFmtId="3" fontId="10" fillId="6" borderId="15" xfId="0" applyNumberFormat="1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3" fontId="10" fillId="6" borderId="3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41" xfId="0" applyNumberFormat="1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3" fontId="13" fillId="0" borderId="15" xfId="0" applyNumberFormat="1" applyFont="1" applyBorder="1" applyAlignment="1">
      <alignment vertical="center" wrapText="1"/>
    </xf>
    <xf numFmtId="3" fontId="23" fillId="13" borderId="9" xfId="0" applyNumberFormat="1" applyFont="1" applyFill="1" applyBorder="1" applyAlignment="1">
      <alignment vertical="center" wrapText="1"/>
    </xf>
    <xf numFmtId="0" fontId="13" fillId="0" borderId="33" xfId="0" applyFont="1" applyBorder="1" applyAlignment="1">
      <alignment vertical="center"/>
    </xf>
    <xf numFmtId="0" fontId="11" fillId="6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3" fontId="13" fillId="0" borderId="36" xfId="0" applyNumberFormat="1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3" fontId="29" fillId="0" borderId="0" xfId="0" applyNumberFormat="1" applyFont="1"/>
    <xf numFmtId="0" fontId="23" fillId="8" borderId="8" xfId="0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23" fillId="8" borderId="3" xfId="0" applyFont="1" applyFill="1" applyBorder="1" applyAlignment="1">
      <alignment vertical="center"/>
    </xf>
    <xf numFmtId="3" fontId="22" fillId="8" borderId="4" xfId="0" applyNumberFormat="1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39" fillId="3" borderId="4" xfId="0" applyNumberFormat="1" applyFont="1" applyFill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justify" vertical="center"/>
    </xf>
    <xf numFmtId="0" fontId="13" fillId="0" borderId="0" xfId="1" applyFont="1" applyAlignment="1">
      <alignment vertical="center" wrapText="1"/>
    </xf>
    <xf numFmtId="3" fontId="13" fillId="0" borderId="11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3" fontId="14" fillId="0" borderId="4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8" borderId="11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top"/>
    </xf>
    <xf numFmtId="0" fontId="10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5"/>
    </xf>
    <xf numFmtId="0" fontId="40" fillId="0" borderId="0" xfId="0" applyFont="1" applyAlignment="1">
      <alignment horizontal="left" vertical="center" indent="15"/>
    </xf>
    <xf numFmtId="0" fontId="10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0" fillId="14" borderId="9" xfId="0" applyFont="1" applyFill="1" applyBorder="1" applyAlignment="1">
      <alignment horizontal="justify" vertical="center"/>
    </xf>
    <xf numFmtId="0" fontId="10" fillId="14" borderId="4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horizontal="justify" vertical="center"/>
    </xf>
    <xf numFmtId="3" fontId="9" fillId="3" borderId="9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43" xfId="0" applyFont="1" applyBorder="1" applyAlignment="1">
      <alignment horizontal="justify" vertical="center"/>
    </xf>
    <xf numFmtId="3" fontId="9" fillId="0" borderId="13" xfId="0" applyNumberFormat="1" applyFont="1" applyBorder="1" applyAlignment="1">
      <alignment horizontal="justify" vertical="center"/>
    </xf>
    <xf numFmtId="3" fontId="9" fillId="0" borderId="2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30" fillId="0" borderId="44" xfId="0" applyFont="1" applyBorder="1" applyAlignment="1">
      <alignment vertical="center" wrapText="1"/>
    </xf>
    <xf numFmtId="3" fontId="10" fillId="0" borderId="36" xfId="0" applyNumberFormat="1" applyFont="1" applyBorder="1" applyAlignment="1">
      <alignment horizontal="right" vertical="center"/>
    </xf>
    <xf numFmtId="3" fontId="9" fillId="0" borderId="45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justify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9" fontId="0" fillId="0" borderId="0" xfId="2" applyFont="1"/>
    <xf numFmtId="9" fontId="9" fillId="3" borderId="4" xfId="2" applyFont="1" applyFill="1" applyBorder="1" applyAlignment="1">
      <alignment horizontal="right" vertical="center" wrapText="1"/>
    </xf>
    <xf numFmtId="9" fontId="10" fillId="0" borderId="4" xfId="2" applyFont="1" applyBorder="1" applyAlignment="1">
      <alignment horizontal="right" vertical="center" wrapText="1"/>
    </xf>
    <xf numFmtId="9" fontId="9" fillId="0" borderId="4" xfId="2" applyFont="1" applyBorder="1" applyAlignment="1">
      <alignment horizontal="right" vertical="center" wrapText="1"/>
    </xf>
    <xf numFmtId="9" fontId="10" fillId="0" borderId="2" xfId="2" applyFont="1" applyBorder="1" applyAlignment="1">
      <alignment horizontal="right" vertical="center" wrapText="1"/>
    </xf>
    <xf numFmtId="0" fontId="10" fillId="0" borderId="49" xfId="0" applyFont="1" applyBorder="1" applyAlignment="1">
      <alignment horizontal="justify" vertical="center"/>
    </xf>
    <xf numFmtId="9" fontId="10" fillId="0" borderId="27" xfId="2" applyFont="1" applyBorder="1" applyAlignment="1">
      <alignment horizontal="right" vertical="center" wrapText="1"/>
    </xf>
    <xf numFmtId="9" fontId="10" fillId="0" borderId="1" xfId="2" applyFont="1" applyBorder="1" applyAlignment="1">
      <alignment horizontal="right" vertical="center" wrapText="1"/>
    </xf>
    <xf numFmtId="9" fontId="10" fillId="6" borderId="4" xfId="2" applyFont="1" applyFill="1" applyBorder="1" applyAlignment="1">
      <alignment horizontal="right" vertical="center" wrapText="1"/>
    </xf>
    <xf numFmtId="9" fontId="10" fillId="0" borderId="1" xfId="2" applyFont="1" applyBorder="1" applyAlignment="1">
      <alignment vertical="center" wrapText="1"/>
    </xf>
    <xf numFmtId="9" fontId="9" fillId="0" borderId="1" xfId="2" applyFont="1" applyBorder="1" applyAlignment="1">
      <alignment horizontal="right" vertical="center" wrapText="1"/>
    </xf>
    <xf numFmtId="0" fontId="0" fillId="0" borderId="1" xfId="0" applyBorder="1"/>
    <xf numFmtId="0" fontId="10" fillId="0" borderId="50" xfId="0" applyFont="1" applyBorder="1" applyAlignment="1">
      <alignment horizontal="justify" vertical="center"/>
    </xf>
    <xf numFmtId="3" fontId="10" fillId="0" borderId="6" xfId="0" applyNumberFormat="1" applyFont="1" applyBorder="1" applyAlignment="1">
      <alignment horizontal="right" vertical="center" wrapText="1"/>
    </xf>
    <xf numFmtId="0" fontId="10" fillId="0" borderId="51" xfId="0" applyFont="1" applyBorder="1" applyAlignment="1">
      <alignment horizontal="justify" vertical="center"/>
    </xf>
    <xf numFmtId="9" fontId="10" fillId="0" borderId="6" xfId="2" applyFont="1" applyBorder="1" applyAlignment="1">
      <alignment horizontal="right" vertical="center" wrapText="1"/>
    </xf>
    <xf numFmtId="0" fontId="10" fillId="3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3" fontId="10" fillId="0" borderId="19" xfId="0" applyNumberFormat="1" applyFont="1" applyBorder="1" applyAlignment="1">
      <alignment vertical="center"/>
    </xf>
    <xf numFmtId="3" fontId="9" fillId="3" borderId="1" xfId="0" applyNumberFormat="1" applyFont="1" applyFill="1" applyBorder="1" applyAlignment="1">
      <alignment horizontal="right" vertical="center" wrapText="1"/>
    </xf>
    <xf numFmtId="9" fontId="9" fillId="3" borderId="1" xfId="2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3" fontId="10" fillId="0" borderId="20" xfId="0" applyNumberFormat="1" applyFont="1" applyBorder="1" applyAlignment="1">
      <alignment vertical="center" wrapText="1"/>
    </xf>
    <xf numFmtId="3" fontId="10" fillId="0" borderId="50" xfId="0" applyNumberFormat="1" applyFont="1" applyBorder="1" applyAlignment="1">
      <alignment vertical="center" wrapText="1"/>
    </xf>
    <xf numFmtId="3" fontId="10" fillId="0" borderId="27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9" fontId="13" fillId="0" borderId="1" xfId="2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9" fillId="10" borderId="14" xfId="0" applyFont="1" applyFill="1" applyBorder="1" applyAlignment="1">
      <alignment horizontal="left" vertical="center"/>
    </xf>
    <xf numFmtId="0" fontId="19" fillId="10" borderId="30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4" xfId="1"/>
    <cellStyle name="Percent" xfId="2" builtin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&#381;ET%202024%20radna%20ver\Fin%20plan%202024.%20prenete%20obaveze%201.1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poč st."/>
      <sheetName val="3 ниво"/>
      <sheetName val="нове наб2024"/>
      <sheetName val="presek 31.10.2023."/>
      <sheetName val="0011"/>
      <sheetName val="41 plate"/>
      <sheetName val="rekapitul.SPIRI"/>
      <sheetName val="konačni budžet2024"/>
      <sheetName val="Sheet1"/>
      <sheetName val="POF"/>
      <sheetName val="budžet 2024"/>
      <sheetName val="RAD.TAB"/>
      <sheetName val="ужа верзија"/>
      <sheetName val="fin plan2024"/>
    </sheetNames>
    <sheetDataSet>
      <sheetData sheetId="0"/>
      <sheetData sheetId="1"/>
      <sheetData sheetId="2"/>
      <sheetData sheetId="3">
        <row r="14">
          <cell r="X14">
            <v>500000.00399999996</v>
          </cell>
        </row>
        <row r="215">
          <cell r="X215">
            <v>5900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8"/>
  <sheetViews>
    <sheetView topLeftCell="A685" workbookViewId="0">
      <selection activeCell="A159" sqref="A159:XFD715"/>
    </sheetView>
  </sheetViews>
  <sheetFormatPr defaultRowHeight="15" x14ac:dyDescent="0.25"/>
  <cols>
    <col min="1" max="1" width="32.140625" customWidth="1"/>
    <col min="2" max="2" width="20.85546875" customWidth="1"/>
    <col min="3" max="3" width="103.5703125" customWidth="1"/>
    <col min="4" max="4" width="16.28515625" customWidth="1"/>
    <col min="5" max="5" width="17.42578125" bestFit="1" customWidth="1"/>
    <col min="6" max="6" width="17.85546875" customWidth="1"/>
    <col min="7" max="7" width="16.85546875" customWidth="1"/>
    <col min="8" max="8" width="14.5703125" customWidth="1"/>
    <col min="9" max="9" width="13.85546875" customWidth="1"/>
    <col min="10" max="10" width="17.42578125" customWidth="1"/>
    <col min="11" max="11" width="13.28515625" customWidth="1"/>
  </cols>
  <sheetData>
    <row r="1" spans="1:2" ht="25.5" x14ac:dyDescent="0.25">
      <c r="A1" s="1" t="s">
        <v>0</v>
      </c>
    </row>
    <row r="2" spans="1:2" x14ac:dyDescent="0.25">
      <c r="A2" s="2"/>
    </row>
    <row r="3" spans="1:2" x14ac:dyDescent="0.25">
      <c r="A3" s="3" t="s">
        <v>1</v>
      </c>
    </row>
    <row r="4" spans="1:2" ht="15.75" x14ac:dyDescent="0.25">
      <c r="A4" s="4" t="s">
        <v>2</v>
      </c>
    </row>
    <row r="5" spans="1:2" x14ac:dyDescent="0.25">
      <c r="A5" s="5"/>
    </row>
    <row r="6" spans="1:2" ht="15.75" thickBot="1" x14ac:dyDescent="0.3">
      <c r="A6" s="6" t="s">
        <v>3</v>
      </c>
    </row>
    <row r="7" spans="1:2" ht="15.75" thickBot="1" x14ac:dyDescent="0.3">
      <c r="A7" s="7" t="s">
        <v>4</v>
      </c>
      <c r="B7" s="8" t="s">
        <v>5</v>
      </c>
    </row>
    <row r="8" spans="1:2" ht="27" customHeight="1" thickBot="1" x14ac:dyDescent="0.3">
      <c r="A8" s="440" t="s">
        <v>6</v>
      </c>
      <c r="B8" s="9" t="s">
        <v>7</v>
      </c>
    </row>
    <row r="9" spans="1:2" ht="15.75" thickBot="1" x14ac:dyDescent="0.3">
      <c r="A9" s="440" t="s">
        <v>8</v>
      </c>
      <c r="B9" s="9">
        <v>703</v>
      </c>
    </row>
    <row r="10" spans="1:2" ht="50.25" customHeight="1" thickBot="1" x14ac:dyDescent="0.3">
      <c r="A10" s="440" t="s">
        <v>9</v>
      </c>
      <c r="B10" s="9" t="s">
        <v>10</v>
      </c>
    </row>
    <row r="11" spans="1:2" ht="15.75" thickBot="1" x14ac:dyDescent="0.3">
      <c r="A11" s="440" t="s">
        <v>11</v>
      </c>
      <c r="B11" s="9">
        <v>1</v>
      </c>
    </row>
    <row r="12" spans="1:2" ht="15.75" thickBot="1" x14ac:dyDescent="0.3">
      <c r="A12" s="440" t="s">
        <v>12</v>
      </c>
      <c r="B12" s="9" t="s">
        <v>13</v>
      </c>
    </row>
    <row r="13" spans="1:2" ht="15.75" thickBot="1" x14ac:dyDescent="0.3">
      <c r="A13" s="440" t="s">
        <v>14</v>
      </c>
      <c r="B13" s="9" t="s">
        <v>15</v>
      </c>
    </row>
    <row r="14" spans="1:2" ht="26.25" thickBot="1" x14ac:dyDescent="0.3">
      <c r="A14" s="440" t="s">
        <v>16</v>
      </c>
      <c r="B14" s="9" t="s">
        <v>17</v>
      </c>
    </row>
    <row r="15" spans="1:2" x14ac:dyDescent="0.25">
      <c r="A15" s="10" t="s">
        <v>18</v>
      </c>
    </row>
    <row r="16" spans="1:2" x14ac:dyDescent="0.25">
      <c r="A16" s="11"/>
    </row>
    <row r="17" spans="1:5" ht="15.75" thickBot="1" x14ac:dyDescent="0.3">
      <c r="A17" s="5" t="s">
        <v>19</v>
      </c>
    </row>
    <row r="18" spans="1:5" ht="35.25" customHeight="1" x14ac:dyDescent="0.25">
      <c r="A18" s="551" t="s">
        <v>20</v>
      </c>
      <c r="B18" s="552"/>
      <c r="C18" s="12"/>
      <c r="D18" s="12"/>
      <c r="E18" s="553" t="s">
        <v>21</v>
      </c>
    </row>
    <row r="19" spans="1:5" ht="15.75" thickBot="1" x14ac:dyDescent="0.3">
      <c r="A19" s="555" t="s">
        <v>22</v>
      </c>
      <c r="B19" s="556"/>
      <c r="C19" s="13" t="s">
        <v>23</v>
      </c>
      <c r="D19" s="13"/>
      <c r="E19" s="554"/>
    </row>
    <row r="20" spans="1:5" ht="15.75" thickBot="1" x14ac:dyDescent="0.3">
      <c r="A20" s="557"/>
      <c r="B20" s="558"/>
      <c r="C20" s="14"/>
      <c r="D20" s="14"/>
      <c r="E20" s="478" t="s">
        <v>24</v>
      </c>
    </row>
    <row r="21" spans="1:5" ht="15.75" thickBot="1" x14ac:dyDescent="0.3">
      <c r="A21" s="15">
        <v>411</v>
      </c>
      <c r="B21" s="16"/>
      <c r="C21" s="17" t="s">
        <v>25</v>
      </c>
      <c r="D21" s="17"/>
      <c r="E21" s="18">
        <v>54139000</v>
      </c>
    </row>
    <row r="22" spans="1:5" ht="15.75" thickBot="1" x14ac:dyDescent="0.3">
      <c r="A22" s="544"/>
      <c r="B22" s="19">
        <v>411100</v>
      </c>
      <c r="C22" s="20" t="s">
        <v>26</v>
      </c>
      <c r="D22" s="20"/>
      <c r="E22" s="21">
        <v>54139000</v>
      </c>
    </row>
    <row r="23" spans="1:5" ht="15.75" thickBot="1" x14ac:dyDescent="0.3">
      <c r="A23" s="546"/>
      <c r="B23" s="19"/>
      <c r="C23" s="20" t="s">
        <v>27</v>
      </c>
      <c r="D23" s="20"/>
      <c r="E23" s="22"/>
    </row>
    <row r="24" spans="1:5" ht="15.75" thickBot="1" x14ac:dyDescent="0.3">
      <c r="A24" s="15">
        <v>412</v>
      </c>
      <c r="B24" s="16"/>
      <c r="C24" s="23" t="s">
        <v>28</v>
      </c>
      <c r="D24" s="23"/>
      <c r="E24" s="18">
        <v>8202000</v>
      </c>
    </row>
    <row r="25" spans="1:5" ht="15.75" thickBot="1" x14ac:dyDescent="0.3">
      <c r="A25" s="544"/>
      <c r="B25" s="19">
        <v>412100</v>
      </c>
      <c r="C25" s="20" t="s">
        <v>29</v>
      </c>
      <c r="D25" s="20"/>
      <c r="E25" s="21">
        <f>E24*60/100</f>
        <v>4921200</v>
      </c>
    </row>
    <row r="26" spans="1:5" ht="15.75" thickBot="1" x14ac:dyDescent="0.3">
      <c r="A26" s="545"/>
      <c r="B26" s="19"/>
      <c r="C26" s="20" t="s">
        <v>30</v>
      </c>
      <c r="D26" s="20"/>
      <c r="E26" s="22"/>
    </row>
    <row r="27" spans="1:5" ht="15.75" thickBot="1" x14ac:dyDescent="0.3">
      <c r="A27" s="545"/>
      <c r="B27" s="19">
        <v>412200</v>
      </c>
      <c r="C27" s="20" t="s">
        <v>31</v>
      </c>
      <c r="D27" s="20"/>
      <c r="E27" s="21">
        <f>E24*40/100</f>
        <v>3280800</v>
      </c>
    </row>
    <row r="28" spans="1:5" ht="15.75" thickBot="1" x14ac:dyDescent="0.3">
      <c r="A28" s="546"/>
      <c r="B28" s="19"/>
      <c r="C28" s="20" t="s">
        <v>32</v>
      </c>
      <c r="D28" s="20"/>
      <c r="E28" s="22"/>
    </row>
    <row r="29" spans="1:5" ht="15.75" thickBot="1" x14ac:dyDescent="0.3">
      <c r="A29" s="15">
        <v>413</v>
      </c>
      <c r="B29" s="16"/>
      <c r="C29" s="23" t="s">
        <v>33</v>
      </c>
      <c r="D29" s="24"/>
      <c r="E29" s="18">
        <v>144000</v>
      </c>
    </row>
    <row r="30" spans="1:5" ht="15.75" thickBot="1" x14ac:dyDescent="0.3">
      <c r="A30" s="25"/>
      <c r="B30" s="19"/>
      <c r="C30" s="20" t="s">
        <v>34</v>
      </c>
      <c r="D30" s="20"/>
      <c r="E30" s="26"/>
    </row>
    <row r="31" spans="1:5" ht="15.75" thickBot="1" x14ac:dyDescent="0.3">
      <c r="A31" s="25"/>
      <c r="B31" s="19"/>
      <c r="C31" s="20" t="s">
        <v>35</v>
      </c>
      <c r="D31" s="20"/>
      <c r="E31" s="26"/>
    </row>
    <row r="32" spans="1:5" ht="15.75" thickBot="1" x14ac:dyDescent="0.3">
      <c r="A32" s="15">
        <v>414</v>
      </c>
      <c r="B32" s="16"/>
      <c r="C32" s="23" t="s">
        <v>36</v>
      </c>
      <c r="D32" s="23"/>
      <c r="E32" s="18">
        <v>21000</v>
      </c>
    </row>
    <row r="33" spans="1:5" ht="15.75" thickBot="1" x14ac:dyDescent="0.3">
      <c r="A33" s="544"/>
      <c r="B33" s="19">
        <v>414100</v>
      </c>
      <c r="C33" s="20" t="s">
        <v>37</v>
      </c>
      <c r="D33" s="20"/>
      <c r="E33" s="21">
        <v>1000</v>
      </c>
    </row>
    <row r="34" spans="1:5" ht="15.75" thickBot="1" x14ac:dyDescent="0.3">
      <c r="A34" s="545"/>
      <c r="B34" s="19"/>
      <c r="C34" s="27" t="s">
        <v>38</v>
      </c>
      <c r="D34" s="27"/>
      <c r="E34" s="22"/>
    </row>
    <row r="35" spans="1:5" ht="15.75" thickBot="1" x14ac:dyDescent="0.3">
      <c r="A35" s="545"/>
      <c r="B35" s="19">
        <v>414300</v>
      </c>
      <c r="C35" s="20" t="s">
        <v>39</v>
      </c>
      <c r="D35" s="20"/>
      <c r="E35" s="21">
        <v>20000</v>
      </c>
    </row>
    <row r="36" spans="1:5" ht="15.75" thickBot="1" x14ac:dyDescent="0.3">
      <c r="A36" s="545"/>
      <c r="B36" s="19"/>
      <c r="C36" s="20" t="s">
        <v>40</v>
      </c>
      <c r="D36" s="20"/>
      <c r="E36" s="22"/>
    </row>
    <row r="37" spans="1:5" ht="15.75" thickBot="1" x14ac:dyDescent="0.3">
      <c r="A37" s="545"/>
      <c r="B37" s="19">
        <v>414400</v>
      </c>
      <c r="C37" s="20" t="s">
        <v>41</v>
      </c>
      <c r="D37" s="20"/>
      <c r="E37" s="21"/>
    </row>
    <row r="38" spans="1:5" ht="15.75" thickBot="1" x14ac:dyDescent="0.3">
      <c r="A38" s="546"/>
      <c r="B38" s="19"/>
      <c r="C38" s="20" t="s">
        <v>42</v>
      </c>
      <c r="D38" s="20"/>
      <c r="E38" s="22"/>
    </row>
    <row r="39" spans="1:5" ht="15.75" thickBot="1" x14ac:dyDescent="0.3">
      <c r="A39" s="15">
        <v>415</v>
      </c>
      <c r="B39" s="16"/>
      <c r="C39" s="23" t="s">
        <v>43</v>
      </c>
      <c r="D39" s="23"/>
      <c r="E39" s="18">
        <v>650000</v>
      </c>
    </row>
    <row r="40" spans="1:5" ht="15.75" thickBot="1" x14ac:dyDescent="0.3">
      <c r="A40" s="544"/>
      <c r="B40" s="19">
        <v>415100</v>
      </c>
      <c r="C40" s="20" t="s">
        <v>43</v>
      </c>
      <c r="D40" s="20"/>
      <c r="E40" s="21"/>
    </row>
    <row r="41" spans="1:5" ht="15.75" thickBot="1" x14ac:dyDescent="0.3">
      <c r="A41" s="545"/>
      <c r="B41" s="19"/>
      <c r="C41" s="20" t="s">
        <v>44</v>
      </c>
      <c r="D41" s="20"/>
      <c r="E41" s="22"/>
    </row>
    <row r="42" spans="1:5" ht="15.75" thickBot="1" x14ac:dyDescent="0.3">
      <c r="A42" s="546"/>
      <c r="B42" s="19"/>
      <c r="C42" s="20" t="s">
        <v>45</v>
      </c>
      <c r="D42" s="20"/>
      <c r="E42" s="22"/>
    </row>
    <row r="43" spans="1:5" ht="15.75" thickBot="1" x14ac:dyDescent="0.3">
      <c r="A43" s="15">
        <v>416</v>
      </c>
      <c r="B43" s="16"/>
      <c r="C43" s="24" t="s">
        <v>46</v>
      </c>
      <c r="D43" s="24"/>
      <c r="E43" s="18">
        <v>1000000</v>
      </c>
    </row>
    <row r="44" spans="1:5" ht="15.75" thickBot="1" x14ac:dyDescent="0.3">
      <c r="A44" s="25"/>
      <c r="B44" s="19"/>
      <c r="C44" s="20" t="s">
        <v>47</v>
      </c>
      <c r="D44" s="20"/>
      <c r="E44" s="26"/>
    </row>
    <row r="45" spans="1:5" ht="15.75" thickBot="1" x14ac:dyDescent="0.3">
      <c r="A45" s="15">
        <v>421</v>
      </c>
      <c r="B45" s="16">
        <v>421</v>
      </c>
      <c r="C45" s="23" t="s">
        <v>48</v>
      </c>
      <c r="D45" s="23"/>
      <c r="E45" s="18">
        <v>402000</v>
      </c>
    </row>
    <row r="46" spans="1:5" ht="15.75" thickBot="1" x14ac:dyDescent="0.3">
      <c r="A46" s="544"/>
      <c r="B46" s="28">
        <v>421100</v>
      </c>
      <c r="C46" s="29" t="s">
        <v>49</v>
      </c>
      <c r="D46" s="30"/>
      <c r="E46" s="31">
        <v>50000</v>
      </c>
    </row>
    <row r="47" spans="1:5" ht="15.75" thickBot="1" x14ac:dyDescent="0.3">
      <c r="A47" s="545"/>
      <c r="B47" s="53"/>
      <c r="C47" s="32" t="s">
        <v>50</v>
      </c>
      <c r="D47" s="33">
        <v>50000</v>
      </c>
      <c r="E47" s="34"/>
    </row>
    <row r="48" spans="1:5" ht="15.75" thickBot="1" x14ac:dyDescent="0.3">
      <c r="A48" s="545"/>
      <c r="B48" s="28">
        <v>421400</v>
      </c>
      <c r="C48" s="35" t="s">
        <v>51</v>
      </c>
      <c r="D48" s="36"/>
      <c r="E48" s="31">
        <v>400000</v>
      </c>
    </row>
    <row r="49" spans="1:8" x14ac:dyDescent="0.25">
      <c r="A49" s="545"/>
      <c r="B49" s="547"/>
      <c r="C49" s="37" t="s">
        <v>52</v>
      </c>
      <c r="D49" s="38"/>
      <c r="E49" s="39">
        <f>D50+D51</f>
        <v>794764.53399999999</v>
      </c>
    </row>
    <row r="50" spans="1:8" ht="25.5" x14ac:dyDescent="0.25">
      <c r="A50" s="545"/>
      <c r="B50" s="547"/>
      <c r="C50" s="40" t="s">
        <v>53</v>
      </c>
      <c r="D50" s="41">
        <v>294764.53000000003</v>
      </c>
      <c r="E50" s="42"/>
      <c r="F50" s="43" t="s">
        <v>54</v>
      </c>
      <c r="G50" s="43"/>
    </row>
    <row r="51" spans="1:8" ht="25.5" x14ac:dyDescent="0.25">
      <c r="A51" s="545"/>
      <c r="B51" s="547"/>
      <c r="C51" s="40" t="s">
        <v>55</v>
      </c>
      <c r="D51" s="41">
        <f>'[1]presek 31.10.2023.'!X14</f>
        <v>500000.00399999996</v>
      </c>
      <c r="E51" s="42"/>
      <c r="F51" s="43"/>
      <c r="G51" s="43"/>
    </row>
    <row r="52" spans="1:8" ht="15.75" thickBot="1" x14ac:dyDescent="0.3">
      <c r="A52" s="545"/>
      <c r="B52" s="547"/>
      <c r="C52" s="44" t="s">
        <v>56</v>
      </c>
      <c r="D52" s="41"/>
      <c r="E52" s="45"/>
      <c r="F52" s="43"/>
      <c r="G52" s="43"/>
    </row>
    <row r="53" spans="1:8" ht="15.75" thickBot="1" x14ac:dyDescent="0.3">
      <c r="A53" s="15">
        <v>422</v>
      </c>
      <c r="B53" s="46">
        <v>422</v>
      </c>
      <c r="C53" s="47" t="s">
        <v>57</v>
      </c>
      <c r="D53" s="47"/>
      <c r="E53" s="48">
        <v>400000</v>
      </c>
    </row>
    <row r="54" spans="1:8" ht="15.75" thickBot="1" x14ac:dyDescent="0.3">
      <c r="A54" s="544"/>
      <c r="B54" s="19">
        <v>422100</v>
      </c>
      <c r="C54" s="49" t="s">
        <v>58</v>
      </c>
      <c r="D54" s="50"/>
      <c r="E54" s="21">
        <v>100000</v>
      </c>
    </row>
    <row r="55" spans="1:8" x14ac:dyDescent="0.25">
      <c r="A55" s="545"/>
      <c r="B55" s="549"/>
      <c r="C55" s="51" t="s">
        <v>59</v>
      </c>
      <c r="D55" s="52"/>
      <c r="E55" s="559"/>
    </row>
    <row r="56" spans="1:8" ht="26.25" thickBot="1" x14ac:dyDescent="0.3">
      <c r="A56" s="545"/>
      <c r="B56" s="550"/>
      <c r="C56" s="54" t="s">
        <v>60</v>
      </c>
      <c r="D56" s="55"/>
      <c r="E56" s="560"/>
    </row>
    <row r="57" spans="1:8" ht="15.75" thickBot="1" x14ac:dyDescent="0.3">
      <c r="A57" s="545"/>
      <c r="B57" s="28">
        <v>422200</v>
      </c>
      <c r="C57" s="56" t="s">
        <v>61</v>
      </c>
      <c r="D57" s="57"/>
      <c r="E57" s="31">
        <v>300000</v>
      </c>
    </row>
    <row r="58" spans="1:8" x14ac:dyDescent="0.25">
      <c r="A58" s="548"/>
      <c r="B58" s="109"/>
      <c r="C58" s="10" t="s">
        <v>52</v>
      </c>
      <c r="D58" s="58"/>
      <c r="E58" s="59"/>
    </row>
    <row r="59" spans="1:8" x14ac:dyDescent="0.25">
      <c r="A59" s="548"/>
      <c r="B59" s="91"/>
      <c r="C59" s="60" t="s">
        <v>62</v>
      </c>
      <c r="D59" s="61">
        <v>11968.99</v>
      </c>
      <c r="E59" s="59"/>
    </row>
    <row r="60" spans="1:8" x14ac:dyDescent="0.25">
      <c r="A60" s="548"/>
      <c r="B60" s="53"/>
      <c r="C60" s="51" t="s">
        <v>59</v>
      </c>
      <c r="D60" s="62"/>
      <c r="E60" s="122"/>
    </row>
    <row r="61" spans="1:8" ht="40.5" customHeight="1" thickBot="1" x14ac:dyDescent="0.3">
      <c r="A61" s="548"/>
      <c r="B61" s="130"/>
      <c r="C61" s="54" t="s">
        <v>63</v>
      </c>
      <c r="D61" s="58"/>
      <c r="E61" s="122"/>
    </row>
    <row r="62" spans="1:8" ht="15.75" thickBot="1" x14ac:dyDescent="0.3">
      <c r="A62" s="63">
        <v>423</v>
      </c>
      <c r="B62" s="64"/>
      <c r="C62" s="47" t="s">
        <v>64</v>
      </c>
      <c r="D62" s="47"/>
      <c r="E62" s="48">
        <v>36900000</v>
      </c>
      <c r="F62" s="43"/>
      <c r="G62" s="43"/>
    </row>
    <row r="63" spans="1:8" ht="15.75" thickBot="1" x14ac:dyDescent="0.3">
      <c r="A63" s="561"/>
      <c r="B63" s="65">
        <v>423200</v>
      </c>
      <c r="C63" t="s">
        <v>65</v>
      </c>
      <c r="E63" s="21">
        <v>6290000</v>
      </c>
      <c r="F63" s="66">
        <f>D69</f>
        <v>2667662.5</v>
      </c>
      <c r="G63" s="66" t="s">
        <v>66</v>
      </c>
      <c r="H63" s="43"/>
    </row>
    <row r="64" spans="1:8" ht="15.75" thickBot="1" x14ac:dyDescent="0.3">
      <c r="A64" s="562"/>
      <c r="B64" s="564"/>
      <c r="C64" s="67" t="s">
        <v>67</v>
      </c>
      <c r="D64" s="68"/>
      <c r="E64" s="31">
        <f>SUM(D65:D66)</f>
        <v>3190337.5</v>
      </c>
      <c r="F64" s="43"/>
      <c r="G64" s="43"/>
    </row>
    <row r="65" spans="1:11" ht="36" customHeight="1" thickBot="1" x14ac:dyDescent="0.3">
      <c r="A65" s="562"/>
      <c r="B65" s="565"/>
      <c r="C65" s="69" t="s">
        <v>68</v>
      </c>
      <c r="D65" s="70">
        <v>1133187.1000000001</v>
      </c>
      <c r="E65" s="122"/>
      <c r="F65" s="43"/>
      <c r="G65" s="43"/>
    </row>
    <row r="66" spans="1:11" ht="26.25" customHeight="1" x14ac:dyDescent="0.25">
      <c r="A66" s="562"/>
      <c r="B66" s="565"/>
      <c r="C66" s="69" t="s">
        <v>69</v>
      </c>
      <c r="D66" s="71">
        <v>2057150.4</v>
      </c>
      <c r="E66" s="122"/>
      <c r="F66" s="43" t="s">
        <v>70</v>
      </c>
      <c r="G66" s="43"/>
      <c r="H66" s="72">
        <v>423</v>
      </c>
      <c r="I66" s="73" t="s">
        <v>71</v>
      </c>
      <c r="J66" s="74"/>
    </row>
    <row r="67" spans="1:11" x14ac:dyDescent="0.25">
      <c r="A67" s="562"/>
      <c r="B67" s="565"/>
      <c r="C67" s="75" t="s">
        <v>59</v>
      </c>
      <c r="D67" s="76"/>
      <c r="E67" s="77">
        <f>E63-E64</f>
        <v>3099662.5</v>
      </c>
      <c r="F67" s="43"/>
      <c r="G67" s="43"/>
      <c r="H67" s="78">
        <f>E63+E70+E74+E78+E87+E91</f>
        <v>36900000</v>
      </c>
      <c r="I67" t="s">
        <v>72</v>
      </c>
      <c r="J67" s="79"/>
    </row>
    <row r="68" spans="1:11" x14ac:dyDescent="0.25">
      <c r="A68" s="562"/>
      <c r="B68" s="565"/>
      <c r="C68" s="69" t="s">
        <v>73</v>
      </c>
      <c r="D68" s="80">
        <v>432000</v>
      </c>
      <c r="E68" s="122"/>
      <c r="F68" s="43"/>
      <c r="G68" s="43"/>
      <c r="H68" s="78">
        <f>D65+D66</f>
        <v>3190337.5</v>
      </c>
      <c r="I68" t="s">
        <v>74</v>
      </c>
      <c r="J68" s="79"/>
    </row>
    <row r="69" spans="1:11" ht="15.75" thickBot="1" x14ac:dyDescent="0.3">
      <c r="A69" s="562"/>
      <c r="B69" s="566"/>
      <c r="C69" s="81" t="s">
        <v>75</v>
      </c>
      <c r="D69" s="82">
        <f>E67-D68</f>
        <v>2667662.5</v>
      </c>
      <c r="E69" s="83"/>
      <c r="F69" s="43" t="s">
        <v>70</v>
      </c>
      <c r="G69" s="43"/>
      <c r="H69" s="84"/>
      <c r="J69" s="85"/>
    </row>
    <row r="70" spans="1:11" ht="15.75" thickBot="1" x14ac:dyDescent="0.3">
      <c r="A70" s="562"/>
      <c r="B70" s="86">
        <v>423300</v>
      </c>
      <c r="C70" s="57" t="s">
        <v>76</v>
      </c>
      <c r="D70" s="57"/>
      <c r="E70" s="87">
        <v>800000</v>
      </c>
      <c r="H70" s="88"/>
      <c r="I70" s="89"/>
      <c r="J70" s="90"/>
    </row>
    <row r="71" spans="1:11" x14ac:dyDescent="0.25">
      <c r="A71" s="562"/>
      <c r="B71" s="567"/>
      <c r="C71" s="92" t="s">
        <v>77</v>
      </c>
      <c r="D71" s="93"/>
      <c r="E71" s="568"/>
      <c r="F71" s="43"/>
      <c r="G71" s="43"/>
    </row>
    <row r="72" spans="1:11" x14ac:dyDescent="0.25">
      <c r="A72" s="562"/>
      <c r="B72" s="567"/>
      <c r="C72" s="94" t="s">
        <v>59</v>
      </c>
      <c r="D72" s="95"/>
      <c r="E72" s="568"/>
      <c r="F72" s="43"/>
      <c r="G72" s="43"/>
    </row>
    <row r="73" spans="1:11" ht="15.75" thickBot="1" x14ac:dyDescent="0.3">
      <c r="A73" s="562"/>
      <c r="B73" s="567"/>
      <c r="C73" s="96" t="s">
        <v>78</v>
      </c>
      <c r="D73" s="95">
        <v>800000</v>
      </c>
      <c r="E73" s="568"/>
      <c r="F73" s="43"/>
      <c r="G73" s="43"/>
      <c r="H73" s="97"/>
      <c r="I73" s="43"/>
    </row>
    <row r="74" spans="1:11" ht="15.75" thickBot="1" x14ac:dyDescent="0.3">
      <c r="A74" s="562"/>
      <c r="B74" s="28">
        <v>423400</v>
      </c>
      <c r="C74" s="56" t="s">
        <v>79</v>
      </c>
      <c r="D74" s="98"/>
      <c r="E74" s="31">
        <v>1000000</v>
      </c>
      <c r="F74" s="66">
        <f>D69+D86+D93</f>
        <v>10573662.5</v>
      </c>
      <c r="G74" s="66" t="s">
        <v>80</v>
      </c>
      <c r="H74" s="97"/>
      <c r="I74" s="43"/>
    </row>
    <row r="75" spans="1:11" x14ac:dyDescent="0.25">
      <c r="A75" s="562"/>
      <c r="B75" s="567"/>
      <c r="C75" s="32" t="s">
        <v>67</v>
      </c>
      <c r="D75" s="99"/>
      <c r="E75" s="100">
        <v>0</v>
      </c>
      <c r="F75" s="43"/>
      <c r="G75" s="43"/>
    </row>
    <row r="76" spans="1:11" ht="18.600000000000001" customHeight="1" x14ac:dyDescent="0.25">
      <c r="A76" s="562"/>
      <c r="B76" s="569"/>
      <c r="C76" s="101" t="s">
        <v>59</v>
      </c>
      <c r="D76" s="102"/>
      <c r="E76" s="103"/>
      <c r="F76" s="43"/>
      <c r="G76" s="43"/>
    </row>
    <row r="77" spans="1:11" ht="15.75" thickBot="1" x14ac:dyDescent="0.3">
      <c r="A77" s="562"/>
      <c r="B77" s="567"/>
      <c r="C77" s="81" t="s">
        <v>75</v>
      </c>
      <c r="D77" s="104">
        <v>1000000</v>
      </c>
      <c r="E77" s="105"/>
      <c r="F77" s="43" t="s">
        <v>81</v>
      </c>
      <c r="G77" s="43"/>
    </row>
    <row r="78" spans="1:11" ht="15.75" thickBot="1" x14ac:dyDescent="0.3">
      <c r="A78" s="562"/>
      <c r="B78" s="28">
        <v>423500</v>
      </c>
      <c r="C78" s="35" t="s">
        <v>82</v>
      </c>
      <c r="D78" s="106"/>
      <c r="E78" s="107">
        <v>20000000</v>
      </c>
      <c r="F78" s="66">
        <f>D86+D85</f>
        <v>14948000</v>
      </c>
      <c r="G78" s="66" t="s">
        <v>66</v>
      </c>
      <c r="I78" s="108" t="s">
        <v>83</v>
      </c>
      <c r="J78" s="108"/>
      <c r="K78" s="108"/>
    </row>
    <row r="79" spans="1:11" x14ac:dyDescent="0.25">
      <c r="A79" s="562"/>
      <c r="B79" s="570"/>
      <c r="C79" s="54" t="s">
        <v>77</v>
      </c>
      <c r="D79" s="110"/>
      <c r="E79" s="111">
        <f>D80+D81+D82</f>
        <v>1552000</v>
      </c>
      <c r="F79" s="66">
        <v>5052000</v>
      </c>
      <c r="G79" s="66" t="s">
        <v>80</v>
      </c>
      <c r="I79" s="108" t="s">
        <v>84</v>
      </c>
      <c r="J79" s="112">
        <v>11500000</v>
      </c>
      <c r="K79" s="108" t="s">
        <v>85</v>
      </c>
    </row>
    <row r="80" spans="1:11" ht="25.5" x14ac:dyDescent="0.25">
      <c r="A80" s="562"/>
      <c r="B80" s="567"/>
      <c r="C80" s="113" t="s">
        <v>86</v>
      </c>
      <c r="D80" s="114">
        <f>109000*4</f>
        <v>436000</v>
      </c>
      <c r="E80" s="122"/>
      <c r="F80" s="43">
        <f>F78-F79</f>
        <v>9896000</v>
      </c>
      <c r="G80" s="43" t="s">
        <v>87</v>
      </c>
      <c r="I80" s="108" t="s">
        <v>88</v>
      </c>
      <c r="J80" s="112">
        <v>10000000</v>
      </c>
      <c r="K80" s="108" t="s">
        <v>89</v>
      </c>
    </row>
    <row r="81" spans="1:11" ht="25.5" x14ac:dyDescent="0.25">
      <c r="A81" s="562"/>
      <c r="B81" s="567"/>
      <c r="C81" s="115" t="s">
        <v>90</v>
      </c>
      <c r="D81" s="114">
        <f>170000*4</f>
        <v>680000</v>
      </c>
      <c r="E81" s="122"/>
      <c r="F81" s="43"/>
      <c r="G81" s="43"/>
      <c r="I81" s="108" t="s">
        <v>91</v>
      </c>
      <c r="J81" s="112">
        <v>5000000</v>
      </c>
      <c r="K81" s="108" t="s">
        <v>92</v>
      </c>
    </row>
    <row r="82" spans="1:11" ht="25.5" x14ac:dyDescent="0.25">
      <c r="A82" s="562"/>
      <c r="B82" s="567"/>
      <c r="C82" s="115" t="s">
        <v>93</v>
      </c>
      <c r="D82" s="114">
        <f>109000*4</f>
        <v>436000</v>
      </c>
      <c r="E82" s="122"/>
      <c r="F82" s="43"/>
      <c r="G82" s="43"/>
      <c r="J82" s="43"/>
    </row>
    <row r="83" spans="1:11" x14ac:dyDescent="0.25">
      <c r="A83" s="562"/>
      <c r="B83" s="567"/>
      <c r="C83" s="51" t="s">
        <v>59</v>
      </c>
      <c r="D83" s="116"/>
      <c r="E83" s="117">
        <f>E78-E79</f>
        <v>18448000</v>
      </c>
      <c r="F83" s="43"/>
      <c r="G83" s="43"/>
      <c r="J83" s="43"/>
    </row>
    <row r="84" spans="1:11" x14ac:dyDescent="0.25">
      <c r="A84" s="562"/>
      <c r="B84" s="567"/>
      <c r="C84" s="54" t="s">
        <v>94</v>
      </c>
      <c r="D84" s="116">
        <v>3500000</v>
      </c>
      <c r="E84" s="122"/>
      <c r="F84" s="43"/>
      <c r="G84" s="43"/>
      <c r="J84" s="43"/>
    </row>
    <row r="85" spans="1:11" ht="15.75" thickBot="1" x14ac:dyDescent="0.3">
      <c r="A85" s="562"/>
      <c r="B85" s="567"/>
      <c r="C85" s="118" t="s">
        <v>95</v>
      </c>
      <c r="D85" s="119">
        <v>10000000</v>
      </c>
      <c r="E85" s="122"/>
      <c r="F85" s="43"/>
      <c r="G85" s="43"/>
      <c r="J85" s="43"/>
    </row>
    <row r="86" spans="1:11" ht="15.75" thickBot="1" x14ac:dyDescent="0.3">
      <c r="A86" s="562"/>
      <c r="B86" s="571"/>
      <c r="C86" s="120" t="s">
        <v>75</v>
      </c>
      <c r="D86" s="119">
        <f>E83-D84-D85</f>
        <v>4948000</v>
      </c>
      <c r="E86" s="133"/>
      <c r="J86" s="43"/>
    </row>
    <row r="87" spans="1:11" ht="15.75" thickBot="1" x14ac:dyDescent="0.3">
      <c r="A87" s="562"/>
      <c r="B87" s="28">
        <v>423700</v>
      </c>
      <c r="C87" s="35" t="s">
        <v>96</v>
      </c>
      <c r="D87" s="106"/>
      <c r="E87" s="31">
        <v>800000</v>
      </c>
      <c r="F87" s="43">
        <v>1000000</v>
      </c>
      <c r="G87" s="43"/>
    </row>
    <row r="88" spans="1:11" x14ac:dyDescent="0.25">
      <c r="A88" s="562"/>
      <c r="B88" s="549"/>
      <c r="C88" s="121" t="s">
        <v>77</v>
      </c>
      <c r="D88" s="95"/>
      <c r="E88" s="572"/>
      <c r="F88" s="43"/>
      <c r="G88" s="43"/>
    </row>
    <row r="89" spans="1:11" x14ac:dyDescent="0.25">
      <c r="A89" s="562"/>
      <c r="B89" s="550"/>
      <c r="C89" s="94" t="s">
        <v>59</v>
      </c>
      <c r="D89" s="95"/>
      <c r="E89" s="573"/>
      <c r="F89" s="43"/>
      <c r="G89" s="43"/>
    </row>
    <row r="90" spans="1:11" ht="15.75" thickBot="1" x14ac:dyDescent="0.3">
      <c r="A90" s="562"/>
      <c r="B90" s="550"/>
      <c r="C90" s="96" t="s">
        <v>97</v>
      </c>
      <c r="D90" s="95">
        <v>800000</v>
      </c>
      <c r="E90" s="573"/>
      <c r="F90" s="43"/>
      <c r="G90" s="43"/>
    </row>
    <row r="91" spans="1:11" ht="15.75" thickBot="1" x14ac:dyDescent="0.3">
      <c r="A91" s="562"/>
      <c r="B91" s="28">
        <v>423900</v>
      </c>
      <c r="C91" s="35" t="s">
        <v>98</v>
      </c>
      <c r="D91" s="106"/>
      <c r="E91" s="123">
        <v>8010000</v>
      </c>
      <c r="F91" s="66">
        <f>D93</f>
        <v>2958000</v>
      </c>
      <c r="G91" s="66" t="s">
        <v>66</v>
      </c>
    </row>
    <row r="92" spans="1:11" ht="15.75" thickBot="1" x14ac:dyDescent="0.3">
      <c r="A92" s="562"/>
      <c r="B92" s="570"/>
      <c r="C92" s="124" t="s">
        <v>99</v>
      </c>
      <c r="D92" s="82">
        <f>20000000-14948000</f>
        <v>5052000</v>
      </c>
      <c r="E92" s="125"/>
      <c r="F92" s="66">
        <f>D92</f>
        <v>5052000</v>
      </c>
      <c r="G92" s="66" t="s">
        <v>100</v>
      </c>
    </row>
    <row r="93" spans="1:11" ht="15.75" thickBot="1" x14ac:dyDescent="0.3">
      <c r="A93" s="563"/>
      <c r="B93" s="571"/>
      <c r="C93" s="81" t="s">
        <v>75</v>
      </c>
      <c r="D93" s="82">
        <f>E91-D92</f>
        <v>2958000</v>
      </c>
      <c r="E93" s="125"/>
      <c r="F93" s="43"/>
      <c r="G93" s="43"/>
    </row>
    <row r="94" spans="1:11" ht="15.75" thickBot="1" x14ac:dyDescent="0.3">
      <c r="A94" s="15">
        <v>425</v>
      </c>
      <c r="B94" s="17"/>
      <c r="C94" s="23" t="s">
        <v>101</v>
      </c>
      <c r="D94" s="126"/>
      <c r="E94" s="18">
        <v>1500000</v>
      </c>
      <c r="F94" s="43"/>
      <c r="G94" s="43"/>
    </row>
    <row r="95" spans="1:11" ht="15.75" thickBot="1" x14ac:dyDescent="0.3">
      <c r="A95" s="575"/>
      <c r="B95" s="19">
        <v>425200</v>
      </c>
      <c r="C95" s="20" t="s">
        <v>102</v>
      </c>
      <c r="D95" s="127"/>
      <c r="E95" s="21">
        <v>1500000</v>
      </c>
      <c r="F95" s="43"/>
      <c r="G95" s="43"/>
    </row>
    <row r="96" spans="1:11" x14ac:dyDescent="0.25">
      <c r="A96" s="576"/>
      <c r="B96" s="549"/>
      <c r="C96" s="96" t="s">
        <v>67</v>
      </c>
      <c r="D96" s="95"/>
      <c r="E96" s="572"/>
      <c r="F96" s="43"/>
      <c r="G96" s="43"/>
    </row>
    <row r="97" spans="1:8" x14ac:dyDescent="0.25">
      <c r="A97" s="576"/>
      <c r="B97" s="550"/>
      <c r="C97" s="94" t="s">
        <v>59</v>
      </c>
      <c r="D97" s="95"/>
      <c r="E97" s="573"/>
      <c r="F97" s="43"/>
      <c r="G97" s="43"/>
    </row>
    <row r="98" spans="1:8" x14ac:dyDescent="0.25">
      <c r="A98" s="576"/>
      <c r="B98" s="550"/>
      <c r="C98" s="96" t="s">
        <v>103</v>
      </c>
      <c r="D98" s="95">
        <v>750000</v>
      </c>
      <c r="E98" s="573"/>
    </row>
    <row r="99" spans="1:8" x14ac:dyDescent="0.25">
      <c r="A99" s="576"/>
      <c r="B99" s="550"/>
      <c r="C99" s="128" t="s">
        <v>104</v>
      </c>
      <c r="D99" s="129">
        <v>750000</v>
      </c>
      <c r="E99" s="573"/>
    </row>
    <row r="100" spans="1:8" ht="15.75" thickBot="1" x14ac:dyDescent="0.3">
      <c r="A100" s="577"/>
      <c r="B100" s="578"/>
      <c r="C100" s="131" t="s">
        <v>105</v>
      </c>
      <c r="D100" s="132">
        <v>0</v>
      </c>
      <c r="E100" s="574"/>
    </row>
    <row r="101" spans="1:8" ht="15.75" thickBot="1" x14ac:dyDescent="0.3">
      <c r="A101" s="134">
        <v>426</v>
      </c>
      <c r="B101" s="16"/>
      <c r="C101" s="23" t="s">
        <v>106</v>
      </c>
      <c r="D101" s="23"/>
      <c r="E101" s="18">
        <v>3201000</v>
      </c>
    </row>
    <row r="102" spans="1:8" ht="15.75" thickBot="1" x14ac:dyDescent="0.3">
      <c r="A102" s="135"/>
      <c r="B102" s="28">
        <v>426100</v>
      </c>
      <c r="C102" s="136" t="s">
        <v>107</v>
      </c>
      <c r="D102" s="136"/>
      <c r="E102" s="26">
        <v>2000</v>
      </c>
    </row>
    <row r="103" spans="1:8" ht="15.75" thickBot="1" x14ac:dyDescent="0.3">
      <c r="A103" s="135"/>
      <c r="B103" s="28">
        <v>426300</v>
      </c>
      <c r="C103" s="137" t="s">
        <v>108</v>
      </c>
      <c r="D103" s="138"/>
      <c r="E103" s="139">
        <v>2599000</v>
      </c>
    </row>
    <row r="104" spans="1:8" x14ac:dyDescent="0.25">
      <c r="A104" s="135"/>
      <c r="B104" s="580"/>
      <c r="C104" s="140" t="s">
        <v>67</v>
      </c>
      <c r="D104" s="141"/>
      <c r="E104" s="142">
        <f>D105+D107</f>
        <v>2645894.5</v>
      </c>
      <c r="F104" s="143">
        <f>E103-E104</f>
        <v>-46894.5</v>
      </c>
      <c r="G104" s="143"/>
    </row>
    <row r="105" spans="1:8" ht="42" customHeight="1" x14ac:dyDescent="0.25">
      <c r="A105" s="135"/>
      <c r="B105" s="569"/>
      <c r="C105" s="144" t="s">
        <v>109</v>
      </c>
      <c r="D105" s="116">
        <v>2285894.5</v>
      </c>
      <c r="E105" s="145"/>
      <c r="H105" s="43"/>
    </row>
    <row r="106" spans="1:8" ht="19.5" customHeight="1" x14ac:dyDescent="0.25">
      <c r="A106" s="135"/>
      <c r="B106" s="569"/>
      <c r="C106" s="146" t="s">
        <v>59</v>
      </c>
      <c r="D106" s="147"/>
      <c r="E106" s="148">
        <f>D107</f>
        <v>360000</v>
      </c>
      <c r="H106" s="43"/>
    </row>
    <row r="107" spans="1:8" ht="30" customHeight="1" thickBot="1" x14ac:dyDescent="0.3">
      <c r="A107" s="135"/>
      <c r="B107" s="569"/>
      <c r="C107" s="144" t="s">
        <v>109</v>
      </c>
      <c r="D107" s="149">
        <v>360000</v>
      </c>
      <c r="E107" s="145"/>
      <c r="H107" s="43"/>
    </row>
    <row r="108" spans="1:8" ht="15.75" thickBot="1" x14ac:dyDescent="0.3">
      <c r="A108" s="466"/>
      <c r="B108" s="28">
        <v>426400</v>
      </c>
      <c r="C108" s="35" t="s">
        <v>110</v>
      </c>
      <c r="D108" s="150"/>
      <c r="E108" s="31">
        <v>0</v>
      </c>
      <c r="H108" s="43"/>
    </row>
    <row r="109" spans="1:8" x14ac:dyDescent="0.25">
      <c r="A109" s="466"/>
      <c r="B109" s="567"/>
      <c r="C109" s="96" t="s">
        <v>77</v>
      </c>
      <c r="D109" s="151"/>
      <c r="E109" s="568"/>
    </row>
    <row r="110" spans="1:8" ht="15.75" thickBot="1" x14ac:dyDescent="0.3">
      <c r="A110" s="466"/>
      <c r="B110" s="567"/>
      <c r="C110" s="94" t="s">
        <v>59</v>
      </c>
      <c r="D110" s="152"/>
      <c r="E110" s="568"/>
    </row>
    <row r="111" spans="1:8" ht="15.75" thickBot="1" x14ac:dyDescent="0.3">
      <c r="A111" s="466"/>
      <c r="B111" s="28">
        <v>426900</v>
      </c>
      <c r="C111" s="35" t="s">
        <v>111</v>
      </c>
      <c r="D111" s="106"/>
      <c r="E111" s="106">
        <v>600000</v>
      </c>
      <c r="F111" s="153">
        <f>E111+F104</f>
        <v>553105.5</v>
      </c>
      <c r="G111" s="153"/>
    </row>
    <row r="112" spans="1:8" x14ac:dyDescent="0.25">
      <c r="A112" s="466"/>
      <c r="B112" s="572"/>
      <c r="C112" s="96" t="s">
        <v>77</v>
      </c>
      <c r="D112" s="154"/>
      <c r="E112" s="572"/>
    </row>
    <row r="113" spans="1:7" x14ac:dyDescent="0.25">
      <c r="A113" s="466"/>
      <c r="B113" s="573"/>
      <c r="C113" s="94" t="s">
        <v>59</v>
      </c>
      <c r="D113" s="155">
        <v>550000</v>
      </c>
      <c r="E113" s="573"/>
    </row>
    <row r="114" spans="1:7" ht="15.75" thickBot="1" x14ac:dyDescent="0.3">
      <c r="A114" s="472"/>
      <c r="B114" s="574"/>
      <c r="C114" s="156" t="s">
        <v>112</v>
      </c>
      <c r="D114" s="157">
        <v>550000</v>
      </c>
      <c r="E114" s="574"/>
    </row>
    <row r="115" spans="1:7" ht="15.75" thickBot="1" x14ac:dyDescent="0.3">
      <c r="A115" s="158">
        <v>462</v>
      </c>
      <c r="B115" s="16"/>
      <c r="C115" s="23" t="s">
        <v>113</v>
      </c>
      <c r="D115" s="23"/>
      <c r="E115" s="18">
        <v>66000000</v>
      </c>
    </row>
    <row r="116" spans="1:7" ht="15.75" thickBot="1" x14ac:dyDescent="0.3">
      <c r="A116" s="575"/>
      <c r="B116" s="159">
        <v>462100</v>
      </c>
      <c r="C116" s="160" t="s">
        <v>114</v>
      </c>
      <c r="D116" s="161"/>
      <c r="E116" s="162">
        <v>66000000</v>
      </c>
    </row>
    <row r="117" spans="1:7" x14ac:dyDescent="0.25">
      <c r="A117" s="576"/>
      <c r="B117" s="549"/>
      <c r="C117" s="163" t="s">
        <v>77</v>
      </c>
      <c r="D117" s="164"/>
      <c r="E117" s="559"/>
    </row>
    <row r="118" spans="1:7" x14ac:dyDescent="0.25">
      <c r="A118" s="576"/>
      <c r="B118" s="550"/>
      <c r="C118" s="165" t="s">
        <v>115</v>
      </c>
      <c r="D118" s="166"/>
      <c r="E118" s="560"/>
    </row>
    <row r="119" spans="1:7" x14ac:dyDescent="0.25">
      <c r="A119" s="576"/>
      <c r="B119" s="550"/>
      <c r="C119" s="167" t="s">
        <v>116</v>
      </c>
      <c r="D119" s="168">
        <f>44000000</f>
        <v>44000000</v>
      </c>
      <c r="E119" s="560"/>
      <c r="F119" s="43">
        <v>42330000</v>
      </c>
      <c r="G119" t="s">
        <v>117</v>
      </c>
    </row>
    <row r="120" spans="1:7" ht="30" customHeight="1" thickBot="1" x14ac:dyDescent="0.3">
      <c r="A120" s="577"/>
      <c r="B120" s="578"/>
      <c r="C120" s="169" t="s">
        <v>118</v>
      </c>
      <c r="D120" s="170">
        <v>22000000</v>
      </c>
      <c r="E120" s="579"/>
    </row>
    <row r="121" spans="1:7" ht="15.75" thickBot="1" x14ac:dyDescent="0.3">
      <c r="A121" s="158">
        <v>463</v>
      </c>
      <c r="B121" s="16"/>
      <c r="C121" s="23" t="s">
        <v>119</v>
      </c>
      <c r="D121" s="23"/>
      <c r="E121" s="18">
        <v>1500000</v>
      </c>
    </row>
    <row r="122" spans="1:7" ht="15.75" thickBot="1" x14ac:dyDescent="0.3">
      <c r="A122" s="575"/>
      <c r="B122" s="159">
        <v>463100</v>
      </c>
      <c r="C122" s="160" t="s">
        <v>120</v>
      </c>
      <c r="D122" s="171"/>
      <c r="E122" s="162">
        <v>1500000</v>
      </c>
    </row>
    <row r="123" spans="1:7" x14ac:dyDescent="0.25">
      <c r="A123" s="576"/>
      <c r="B123" s="549"/>
      <c r="C123" s="163" t="s">
        <v>77</v>
      </c>
      <c r="D123" s="172"/>
      <c r="E123" s="559"/>
      <c r="F123" s="173"/>
      <c r="G123" s="173"/>
    </row>
    <row r="124" spans="1:7" x14ac:dyDescent="0.25">
      <c r="A124" s="576"/>
      <c r="B124" s="550"/>
      <c r="C124" s="165" t="s">
        <v>115</v>
      </c>
      <c r="D124" s="166"/>
      <c r="E124" s="560"/>
    </row>
    <row r="125" spans="1:7" ht="15.75" thickBot="1" x14ac:dyDescent="0.3">
      <c r="A125" s="577"/>
      <c r="B125" s="578"/>
      <c r="C125" s="174" t="s">
        <v>121</v>
      </c>
      <c r="D125" s="170">
        <v>1500000</v>
      </c>
      <c r="E125" s="579"/>
    </row>
    <row r="126" spans="1:7" ht="15.75" thickBot="1" x14ac:dyDescent="0.3">
      <c r="A126" s="158">
        <v>482</v>
      </c>
      <c r="B126" s="16"/>
      <c r="C126" s="23" t="s">
        <v>122</v>
      </c>
      <c r="D126" s="175"/>
      <c r="E126" s="18">
        <v>101000</v>
      </c>
    </row>
    <row r="127" spans="1:7" ht="15.75" thickBot="1" x14ac:dyDescent="0.3">
      <c r="A127" s="549"/>
      <c r="B127" s="19">
        <v>482200</v>
      </c>
      <c r="C127" s="20" t="s">
        <v>123</v>
      </c>
      <c r="D127" s="20"/>
      <c r="E127" s="21">
        <v>99000</v>
      </c>
    </row>
    <row r="128" spans="1:7" x14ac:dyDescent="0.25">
      <c r="A128" s="550"/>
      <c r="B128" s="587"/>
      <c r="C128" s="96" t="s">
        <v>77</v>
      </c>
      <c r="D128" s="96"/>
      <c r="E128" s="176"/>
    </row>
    <row r="129" spans="1:5" x14ac:dyDescent="0.25">
      <c r="A129" s="550"/>
      <c r="B129" s="588"/>
      <c r="C129" s="94" t="s">
        <v>59</v>
      </c>
      <c r="D129" s="94"/>
      <c r="E129" s="122"/>
    </row>
    <row r="130" spans="1:5" ht="15.75" thickBot="1" x14ac:dyDescent="0.3">
      <c r="A130" s="550"/>
      <c r="B130" s="588"/>
      <c r="C130" s="96" t="s">
        <v>124</v>
      </c>
      <c r="D130" s="94"/>
      <c r="E130" s="122"/>
    </row>
    <row r="131" spans="1:5" ht="15.75" thickBot="1" x14ac:dyDescent="0.3">
      <c r="A131" s="578"/>
      <c r="B131" s="177">
        <v>482300</v>
      </c>
      <c r="C131" s="35" t="s">
        <v>125</v>
      </c>
      <c r="D131" s="35"/>
      <c r="E131" s="178">
        <v>2000</v>
      </c>
    </row>
    <row r="132" spans="1:5" ht="15.75" thickBot="1" x14ac:dyDescent="0.3">
      <c r="A132" s="15">
        <v>483</v>
      </c>
      <c r="B132" s="16"/>
      <c r="C132" s="23" t="s">
        <v>126</v>
      </c>
      <c r="D132" s="23"/>
      <c r="E132" s="18">
        <v>2000</v>
      </c>
    </row>
    <row r="133" spans="1:5" ht="15.75" thickBot="1" x14ac:dyDescent="0.3">
      <c r="A133" s="544"/>
      <c r="B133" s="19">
        <v>483100</v>
      </c>
      <c r="C133" s="20" t="s">
        <v>126</v>
      </c>
      <c r="D133" s="20"/>
      <c r="E133" s="21">
        <v>2000</v>
      </c>
    </row>
    <row r="134" spans="1:5" x14ac:dyDescent="0.25">
      <c r="A134" s="545"/>
      <c r="B134" s="570"/>
      <c r="C134" s="96" t="s">
        <v>77</v>
      </c>
      <c r="D134" s="96"/>
      <c r="E134" s="581"/>
    </row>
    <row r="135" spans="1:5" x14ac:dyDescent="0.25">
      <c r="A135" s="545"/>
      <c r="B135" s="567"/>
      <c r="C135" s="94" t="s">
        <v>59</v>
      </c>
      <c r="D135" s="94"/>
      <c r="E135" s="582"/>
    </row>
    <row r="136" spans="1:5" ht="15.75" thickBot="1" x14ac:dyDescent="0.3">
      <c r="A136" s="546"/>
      <c r="B136" s="571"/>
      <c r="C136" s="20" t="s">
        <v>127</v>
      </c>
      <c r="D136" s="20"/>
      <c r="E136" s="583"/>
    </row>
    <row r="137" spans="1:5" ht="15.75" thickBot="1" x14ac:dyDescent="0.3">
      <c r="A137" s="15">
        <v>485</v>
      </c>
      <c r="B137" s="16"/>
      <c r="C137" s="23" t="s">
        <v>128</v>
      </c>
      <c r="D137" s="23"/>
      <c r="E137" s="18">
        <v>1000</v>
      </c>
    </row>
    <row r="138" spans="1:5" ht="15.75" thickBot="1" x14ac:dyDescent="0.3">
      <c r="A138" s="544"/>
      <c r="B138" s="19">
        <v>485100</v>
      </c>
      <c r="C138" s="20" t="s">
        <v>128</v>
      </c>
      <c r="D138" s="20"/>
      <c r="E138" s="21">
        <v>1000</v>
      </c>
    </row>
    <row r="139" spans="1:5" x14ac:dyDescent="0.25">
      <c r="A139" s="545"/>
      <c r="B139" s="570"/>
      <c r="C139" s="96" t="s">
        <v>77</v>
      </c>
      <c r="D139" s="96"/>
      <c r="E139" s="581"/>
    </row>
    <row r="140" spans="1:5" x14ac:dyDescent="0.25">
      <c r="A140" s="545"/>
      <c r="B140" s="567"/>
      <c r="C140" s="94" t="s">
        <v>59</v>
      </c>
      <c r="D140" s="94"/>
      <c r="E140" s="582"/>
    </row>
    <row r="141" spans="1:5" ht="15.75" thickBot="1" x14ac:dyDescent="0.3">
      <c r="A141" s="546"/>
      <c r="B141" s="571"/>
      <c r="C141" s="20" t="s">
        <v>129</v>
      </c>
      <c r="D141" s="20"/>
      <c r="E141" s="583"/>
    </row>
    <row r="142" spans="1:5" ht="15.75" thickBot="1" x14ac:dyDescent="0.3">
      <c r="A142" s="15">
        <v>511</v>
      </c>
      <c r="B142" s="16"/>
      <c r="C142" s="23" t="s">
        <v>130</v>
      </c>
      <c r="D142" s="23"/>
      <c r="E142" s="18">
        <v>100000</v>
      </c>
    </row>
    <row r="143" spans="1:5" ht="15.75" thickBot="1" x14ac:dyDescent="0.3">
      <c r="A143" s="544"/>
      <c r="B143" s="19">
        <v>511400</v>
      </c>
      <c r="C143" s="20" t="s">
        <v>131</v>
      </c>
      <c r="D143" s="20"/>
      <c r="E143" s="21">
        <v>100000</v>
      </c>
    </row>
    <row r="144" spans="1:5" x14ac:dyDescent="0.25">
      <c r="A144" s="545"/>
      <c r="B144" s="570"/>
      <c r="C144" s="96" t="s">
        <v>77</v>
      </c>
      <c r="D144" s="96"/>
      <c r="E144" s="581"/>
    </row>
    <row r="145" spans="1:5" x14ac:dyDescent="0.25">
      <c r="A145" s="545"/>
      <c r="B145" s="567"/>
      <c r="C145" s="94" t="s">
        <v>59</v>
      </c>
      <c r="D145" s="94"/>
      <c r="E145" s="582"/>
    </row>
    <row r="146" spans="1:5" ht="15.75" thickBot="1" x14ac:dyDescent="0.3">
      <c r="A146" s="546"/>
      <c r="B146" s="571"/>
      <c r="C146" s="20" t="s">
        <v>132</v>
      </c>
      <c r="D146" s="20"/>
      <c r="E146" s="583"/>
    </row>
    <row r="147" spans="1:5" ht="15.75" thickBot="1" x14ac:dyDescent="0.3">
      <c r="A147" s="15">
        <v>512</v>
      </c>
      <c r="B147" s="16"/>
      <c r="C147" s="23" t="s">
        <v>133</v>
      </c>
      <c r="D147" s="23"/>
      <c r="E147" s="18">
        <v>1000</v>
      </c>
    </row>
    <row r="148" spans="1:5" ht="15.75" thickBot="1" x14ac:dyDescent="0.3">
      <c r="A148" s="584"/>
      <c r="B148" s="19">
        <v>512200</v>
      </c>
      <c r="C148" s="20" t="s">
        <v>134</v>
      </c>
      <c r="D148" s="20"/>
      <c r="E148" s="21">
        <v>1000</v>
      </c>
    </row>
    <row r="149" spans="1:5" x14ac:dyDescent="0.25">
      <c r="A149" s="585"/>
      <c r="B149" s="570"/>
      <c r="C149" s="96" t="s">
        <v>77</v>
      </c>
      <c r="D149" s="96"/>
      <c r="E149" s="581"/>
    </row>
    <row r="150" spans="1:5" x14ac:dyDescent="0.25">
      <c r="A150" s="585"/>
      <c r="B150" s="567"/>
      <c r="C150" s="94" t="s">
        <v>59</v>
      </c>
      <c r="D150" s="94"/>
      <c r="E150" s="582"/>
    </row>
    <row r="151" spans="1:5" ht="15.75" thickBot="1" x14ac:dyDescent="0.3">
      <c r="A151" s="586"/>
      <c r="B151" s="571"/>
      <c r="C151" s="20" t="s">
        <v>135</v>
      </c>
      <c r="D151" s="20"/>
      <c r="E151" s="583"/>
    </row>
    <row r="152" spans="1:5" ht="15.75" thickBot="1" x14ac:dyDescent="0.3">
      <c r="A152" s="15">
        <v>515</v>
      </c>
      <c r="B152" s="16"/>
      <c r="C152" s="23" t="s">
        <v>136</v>
      </c>
      <c r="D152" s="23"/>
      <c r="E152" s="18">
        <v>4000000</v>
      </c>
    </row>
    <row r="153" spans="1:5" ht="15.75" thickBot="1" x14ac:dyDescent="0.3">
      <c r="A153" s="544"/>
      <c r="B153" s="19">
        <v>515100</v>
      </c>
      <c r="C153" s="20" t="s">
        <v>137</v>
      </c>
      <c r="D153" s="20"/>
      <c r="E153" s="21">
        <v>4000000</v>
      </c>
    </row>
    <row r="154" spans="1:5" x14ac:dyDescent="0.25">
      <c r="A154" s="545"/>
      <c r="B154" s="549"/>
      <c r="C154" s="96" t="s">
        <v>77</v>
      </c>
      <c r="D154" s="96"/>
      <c r="E154" s="572"/>
    </row>
    <row r="155" spans="1:5" x14ac:dyDescent="0.25">
      <c r="A155" s="545"/>
      <c r="B155" s="550"/>
      <c r="C155" s="94" t="s">
        <v>59</v>
      </c>
      <c r="D155" s="94"/>
      <c r="E155" s="573"/>
    </row>
    <row r="156" spans="1:5" ht="15.75" thickBot="1" x14ac:dyDescent="0.3">
      <c r="A156" s="545"/>
      <c r="B156" s="550"/>
      <c r="C156" s="96" t="s">
        <v>138</v>
      </c>
      <c r="D156" s="95">
        <v>4000000</v>
      </c>
      <c r="E156" s="573"/>
    </row>
    <row r="157" spans="1:5" ht="15.75" thickBot="1" x14ac:dyDescent="0.3">
      <c r="A157" s="589" t="s">
        <v>139</v>
      </c>
      <c r="B157" s="590"/>
      <c r="C157" s="591"/>
      <c r="D157" s="179"/>
      <c r="E157" s="48">
        <f>E21+E24+E29+E32+E39+E43+E45+E53+E62+E94+E101+E115+E121+E126+E132+E137+E142+E147+E152</f>
        <v>178264000</v>
      </c>
    </row>
    <row r="158" spans="1:5" ht="15.75" thickBot="1" x14ac:dyDescent="0.3">
      <c r="A158" s="11"/>
      <c r="D158" t="s">
        <v>24</v>
      </c>
      <c r="E158" s="18">
        <v>133837000</v>
      </c>
    </row>
    <row r="159" spans="1:5" ht="15.75" thickBot="1" x14ac:dyDescent="0.3">
      <c r="A159" s="6" t="s">
        <v>140</v>
      </c>
      <c r="D159" t="s">
        <v>141</v>
      </c>
      <c r="E159" s="43">
        <f>E152+E147+E142+E137+E132+E126+E121+E115+E101+E94+E62+E53+E45</f>
        <v>114108000</v>
      </c>
    </row>
    <row r="160" spans="1:5" ht="15.75" thickBot="1" x14ac:dyDescent="0.3">
      <c r="A160" s="7" t="s">
        <v>4</v>
      </c>
      <c r="B160" s="8">
        <v>460</v>
      </c>
    </row>
    <row r="161" spans="1:5" ht="39" thickBot="1" x14ac:dyDescent="0.3">
      <c r="A161" s="440" t="s">
        <v>6</v>
      </c>
      <c r="B161" s="9" t="s">
        <v>7</v>
      </c>
    </row>
    <row r="162" spans="1:5" ht="15.75" thickBot="1" x14ac:dyDescent="0.3">
      <c r="A162" s="440" t="s">
        <v>8</v>
      </c>
      <c r="B162" s="9">
        <v>703</v>
      </c>
    </row>
    <row r="163" spans="1:5" ht="26.25" thickBot="1" x14ac:dyDescent="0.3">
      <c r="A163" s="440" t="s">
        <v>9</v>
      </c>
      <c r="B163" s="9" t="s">
        <v>142</v>
      </c>
    </row>
    <row r="164" spans="1:5" ht="15.75" thickBot="1" x14ac:dyDescent="0.3">
      <c r="A164" s="440" t="s">
        <v>11</v>
      </c>
      <c r="B164" s="9">
        <v>3</v>
      </c>
    </row>
    <row r="165" spans="1:5" ht="15.75" thickBot="1" x14ac:dyDescent="0.3">
      <c r="A165" s="440" t="s">
        <v>12</v>
      </c>
      <c r="B165" s="9" t="s">
        <v>13</v>
      </c>
    </row>
    <row r="166" spans="1:5" ht="15.75" thickBot="1" x14ac:dyDescent="0.3">
      <c r="A166" s="440" t="s">
        <v>14</v>
      </c>
      <c r="B166" s="9" t="s">
        <v>15</v>
      </c>
    </row>
    <row r="167" spans="1:5" ht="26.25" thickBot="1" x14ac:dyDescent="0.3">
      <c r="A167" s="440" t="s">
        <v>16</v>
      </c>
      <c r="B167" s="9" t="s">
        <v>17</v>
      </c>
    </row>
    <row r="168" spans="1:5" x14ac:dyDescent="0.25">
      <c r="A168" s="51" t="s">
        <v>143</v>
      </c>
    </row>
    <row r="169" spans="1:5" x14ac:dyDescent="0.25">
      <c r="A169" s="11"/>
    </row>
    <row r="170" spans="1:5" ht="15.75" thickBot="1" x14ac:dyDescent="0.3">
      <c r="A170" s="5" t="s">
        <v>19</v>
      </c>
    </row>
    <row r="171" spans="1:5" ht="35.25" customHeight="1" x14ac:dyDescent="0.25">
      <c r="A171" s="551" t="s">
        <v>20</v>
      </c>
      <c r="B171" s="552"/>
      <c r="C171" s="12"/>
      <c r="D171" s="12"/>
      <c r="E171" s="553" t="s">
        <v>21</v>
      </c>
    </row>
    <row r="172" spans="1:5" ht="15.75" thickBot="1" x14ac:dyDescent="0.3">
      <c r="A172" s="555" t="s">
        <v>22</v>
      </c>
      <c r="B172" s="556"/>
      <c r="C172" s="13" t="s">
        <v>23</v>
      </c>
      <c r="D172" s="13"/>
      <c r="E172" s="554"/>
    </row>
    <row r="173" spans="1:5" ht="15.75" thickBot="1" x14ac:dyDescent="0.3">
      <c r="A173" s="557"/>
      <c r="B173" s="558"/>
      <c r="C173" s="14"/>
      <c r="D173" s="14"/>
      <c r="E173" s="478" t="s">
        <v>144</v>
      </c>
    </row>
    <row r="174" spans="1:5" ht="15.75" thickBot="1" x14ac:dyDescent="0.3">
      <c r="A174" s="15">
        <v>424</v>
      </c>
      <c r="B174" s="17"/>
      <c r="C174" s="23" t="s">
        <v>145</v>
      </c>
      <c r="D174" s="23"/>
      <c r="E174" s="18">
        <v>135000000</v>
      </c>
    </row>
    <row r="175" spans="1:5" ht="15.75" thickBot="1" x14ac:dyDescent="0.3">
      <c r="A175" s="575"/>
      <c r="B175" s="19">
        <v>424900</v>
      </c>
      <c r="C175" s="20" t="s">
        <v>146</v>
      </c>
      <c r="D175" s="20"/>
      <c r="E175" s="21">
        <v>135000000</v>
      </c>
    </row>
    <row r="176" spans="1:5" x14ac:dyDescent="0.25">
      <c r="A176" s="576"/>
      <c r="B176" s="549"/>
      <c r="C176" s="96" t="s">
        <v>77</v>
      </c>
      <c r="D176" s="96"/>
      <c r="E176" s="572"/>
    </row>
    <row r="177" spans="1:5" x14ac:dyDescent="0.25">
      <c r="A177" s="576"/>
      <c r="B177" s="550"/>
      <c r="C177" s="94" t="s">
        <v>59</v>
      </c>
      <c r="D177" s="94"/>
      <c r="E177" s="573"/>
    </row>
    <row r="178" spans="1:5" ht="26.25" thickBot="1" x14ac:dyDescent="0.3">
      <c r="A178" s="577"/>
      <c r="B178" s="578"/>
      <c r="C178" s="20" t="s">
        <v>147</v>
      </c>
      <c r="D178" s="20"/>
      <c r="E178" s="574"/>
    </row>
    <row r="179" spans="1:5" ht="15.75" thickBot="1" x14ac:dyDescent="0.3">
      <c r="A179" s="589" t="s">
        <v>139</v>
      </c>
      <c r="B179" s="590"/>
      <c r="C179" s="591"/>
      <c r="D179" s="285"/>
      <c r="E179" s="18">
        <v>135000000</v>
      </c>
    </row>
    <row r="180" spans="1:5" x14ac:dyDescent="0.25">
      <c r="A180" s="11"/>
    </row>
    <row r="181" spans="1:5" x14ac:dyDescent="0.25">
      <c r="A181" s="11"/>
    </row>
    <row r="182" spans="1:5" ht="15.75" thickBot="1" x14ac:dyDescent="0.3">
      <c r="A182" s="11" t="s">
        <v>148</v>
      </c>
    </row>
    <row r="183" spans="1:5" ht="15.75" thickBot="1" x14ac:dyDescent="0.3">
      <c r="A183" s="7" t="s">
        <v>4</v>
      </c>
      <c r="B183" s="8">
        <v>460</v>
      </c>
    </row>
    <row r="184" spans="1:5" ht="39" thickBot="1" x14ac:dyDescent="0.3">
      <c r="A184" s="440" t="s">
        <v>6</v>
      </c>
      <c r="B184" s="9" t="s">
        <v>7</v>
      </c>
    </row>
    <row r="185" spans="1:5" ht="15.75" thickBot="1" x14ac:dyDescent="0.3">
      <c r="A185" s="440" t="s">
        <v>8</v>
      </c>
      <c r="B185" s="9">
        <v>703</v>
      </c>
    </row>
    <row r="186" spans="1:5" ht="26.25" thickBot="1" x14ac:dyDescent="0.3">
      <c r="A186" s="440" t="s">
        <v>9</v>
      </c>
      <c r="B186" s="9" t="s">
        <v>149</v>
      </c>
    </row>
    <row r="187" spans="1:5" ht="15.75" thickBot="1" x14ac:dyDescent="0.3">
      <c r="A187" s="440" t="s">
        <v>11</v>
      </c>
      <c r="B187" s="9">
        <v>8</v>
      </c>
    </row>
    <row r="188" spans="1:5" ht="15.75" thickBot="1" x14ac:dyDescent="0.3">
      <c r="A188" s="440" t="s">
        <v>12</v>
      </c>
      <c r="B188" s="9" t="s">
        <v>13</v>
      </c>
    </row>
    <row r="189" spans="1:5" ht="15.75" thickBot="1" x14ac:dyDescent="0.3">
      <c r="A189" s="440" t="s">
        <v>14</v>
      </c>
      <c r="B189" s="9" t="s">
        <v>15</v>
      </c>
    </row>
    <row r="190" spans="1:5" ht="26.25" thickBot="1" x14ac:dyDescent="0.3">
      <c r="A190" s="440" t="s">
        <v>16</v>
      </c>
      <c r="B190" s="9" t="s">
        <v>17</v>
      </c>
    </row>
    <row r="191" spans="1:5" x14ac:dyDescent="0.25">
      <c r="A191" s="51" t="s">
        <v>150</v>
      </c>
    </row>
    <row r="192" spans="1:5" x14ac:dyDescent="0.25">
      <c r="A192" s="11"/>
    </row>
    <row r="193" spans="1:5" ht="15.75" thickBot="1" x14ac:dyDescent="0.3">
      <c r="A193" s="5" t="s">
        <v>19</v>
      </c>
    </row>
    <row r="194" spans="1:5" ht="35.25" customHeight="1" x14ac:dyDescent="0.25">
      <c r="A194" s="551" t="s">
        <v>20</v>
      </c>
      <c r="B194" s="552"/>
      <c r="C194" s="12"/>
      <c r="D194" s="12"/>
      <c r="E194" s="553" t="s">
        <v>21</v>
      </c>
    </row>
    <row r="195" spans="1:5" ht="15.75" thickBot="1" x14ac:dyDescent="0.3">
      <c r="A195" s="555" t="s">
        <v>22</v>
      </c>
      <c r="B195" s="556"/>
      <c r="C195" s="13" t="s">
        <v>23</v>
      </c>
      <c r="D195" s="13"/>
      <c r="E195" s="554"/>
    </row>
    <row r="196" spans="1:5" ht="15.75" thickBot="1" x14ac:dyDescent="0.3">
      <c r="A196" s="557"/>
      <c r="B196" s="558"/>
      <c r="C196" s="14"/>
      <c r="D196" s="14"/>
      <c r="E196" s="478" t="s">
        <v>144</v>
      </c>
    </row>
    <row r="197" spans="1:5" ht="15.75" thickBot="1" x14ac:dyDescent="0.3">
      <c r="A197" s="15">
        <v>411</v>
      </c>
      <c r="B197" s="16"/>
      <c r="C197" s="17" t="s">
        <v>25</v>
      </c>
      <c r="D197" s="17"/>
      <c r="E197" s="18">
        <v>22951000</v>
      </c>
    </row>
    <row r="198" spans="1:5" ht="15.75" thickBot="1" x14ac:dyDescent="0.3">
      <c r="A198" s="544"/>
      <c r="B198" s="19">
        <v>411100</v>
      </c>
      <c r="C198" s="20" t="s">
        <v>26</v>
      </c>
      <c r="D198" s="20"/>
      <c r="E198" s="180"/>
    </row>
    <row r="199" spans="1:5" ht="15.75" thickBot="1" x14ac:dyDescent="0.3">
      <c r="A199" s="546"/>
      <c r="B199" s="19"/>
      <c r="C199" s="20" t="s">
        <v>27</v>
      </c>
      <c r="D199" s="20"/>
      <c r="E199" s="22"/>
    </row>
    <row r="200" spans="1:5" ht="15.75" thickBot="1" x14ac:dyDescent="0.3">
      <c r="A200" s="15">
        <v>412</v>
      </c>
      <c r="B200" s="16"/>
      <c r="C200" s="23" t="s">
        <v>28</v>
      </c>
      <c r="D200" s="23"/>
      <c r="E200" s="18">
        <v>3478000</v>
      </c>
    </row>
    <row r="201" spans="1:5" ht="15.75" thickBot="1" x14ac:dyDescent="0.3">
      <c r="A201" s="544"/>
      <c r="B201" s="19">
        <v>412100</v>
      </c>
      <c r="C201" s="20" t="s">
        <v>29</v>
      </c>
      <c r="D201" s="20"/>
      <c r="E201" s="181">
        <f>E200*60/100</f>
        <v>2086800</v>
      </c>
    </row>
    <row r="202" spans="1:5" ht="15.75" thickBot="1" x14ac:dyDescent="0.3">
      <c r="A202" s="545"/>
      <c r="B202" s="19"/>
      <c r="C202" s="20" t="s">
        <v>30</v>
      </c>
      <c r="D202" s="20"/>
      <c r="E202" s="182"/>
    </row>
    <row r="203" spans="1:5" ht="15.75" thickBot="1" x14ac:dyDescent="0.3">
      <c r="A203" s="545"/>
      <c r="B203" s="19">
        <v>412200</v>
      </c>
      <c r="C203" s="20" t="s">
        <v>31</v>
      </c>
      <c r="D203" s="20"/>
      <c r="E203" s="181">
        <f>E200*40/100</f>
        <v>1391200</v>
      </c>
    </row>
    <row r="204" spans="1:5" ht="15.75" thickBot="1" x14ac:dyDescent="0.3">
      <c r="A204" s="546"/>
      <c r="B204" s="19"/>
      <c r="C204" s="20" t="s">
        <v>32</v>
      </c>
      <c r="D204" s="20"/>
      <c r="E204" s="22"/>
    </row>
    <row r="205" spans="1:5" ht="15.75" thickBot="1" x14ac:dyDescent="0.3">
      <c r="A205" s="15">
        <v>413</v>
      </c>
      <c r="B205" s="16"/>
      <c r="C205" s="24" t="s">
        <v>33</v>
      </c>
      <c r="D205" s="24"/>
      <c r="E205" s="18">
        <v>72000</v>
      </c>
    </row>
    <row r="206" spans="1:5" ht="15.75" thickBot="1" x14ac:dyDescent="0.3">
      <c r="A206" s="15">
        <v>414</v>
      </c>
      <c r="B206" s="16"/>
      <c r="C206" s="23" t="s">
        <v>36</v>
      </c>
      <c r="D206" s="23"/>
      <c r="E206" s="18">
        <v>348000</v>
      </c>
    </row>
    <row r="207" spans="1:5" ht="15.75" thickBot="1" x14ac:dyDescent="0.3">
      <c r="A207" s="544"/>
      <c r="B207" s="19">
        <v>414100</v>
      </c>
      <c r="C207" s="20" t="s">
        <v>37</v>
      </c>
      <c r="D207" s="20"/>
      <c r="E207" s="21">
        <v>1000</v>
      </c>
    </row>
    <row r="208" spans="1:5" ht="15.75" thickBot="1" x14ac:dyDescent="0.3">
      <c r="A208" s="545"/>
      <c r="B208" s="19"/>
      <c r="C208" s="27" t="s">
        <v>38</v>
      </c>
      <c r="D208" s="27"/>
      <c r="E208" s="22"/>
    </row>
    <row r="209" spans="1:5" ht="15.75" thickBot="1" x14ac:dyDescent="0.3">
      <c r="A209" s="545"/>
      <c r="B209" s="19">
        <v>414300</v>
      </c>
      <c r="C209" s="20" t="s">
        <v>39</v>
      </c>
      <c r="D209" s="20"/>
      <c r="E209" s="180"/>
    </row>
    <row r="210" spans="1:5" ht="15.75" thickBot="1" x14ac:dyDescent="0.3">
      <c r="A210" s="545"/>
      <c r="B210" s="19"/>
      <c r="C210" s="20" t="s">
        <v>40</v>
      </c>
      <c r="D210" s="20"/>
      <c r="E210" s="22"/>
    </row>
    <row r="211" spans="1:5" ht="15.75" thickBot="1" x14ac:dyDescent="0.3">
      <c r="A211" s="545"/>
      <c r="B211" s="19">
        <v>414400</v>
      </c>
      <c r="C211" s="20" t="s">
        <v>41</v>
      </c>
      <c r="D211" s="20"/>
      <c r="E211" s="180"/>
    </row>
    <row r="212" spans="1:5" ht="15.75" thickBot="1" x14ac:dyDescent="0.3">
      <c r="A212" s="546"/>
      <c r="B212" s="19"/>
      <c r="C212" s="20" t="s">
        <v>42</v>
      </c>
      <c r="D212" s="20"/>
      <c r="E212" s="22"/>
    </row>
    <row r="213" spans="1:5" ht="15.75" thickBot="1" x14ac:dyDescent="0.3">
      <c r="A213" s="15">
        <v>415</v>
      </c>
      <c r="B213" s="16"/>
      <c r="C213" s="23" t="s">
        <v>43</v>
      </c>
      <c r="D213" s="23"/>
      <c r="E213" s="18">
        <v>255000</v>
      </c>
    </row>
    <row r="214" spans="1:5" ht="15.75" thickBot="1" x14ac:dyDescent="0.3">
      <c r="A214" s="544"/>
      <c r="B214" s="19">
        <v>415100</v>
      </c>
      <c r="C214" s="20" t="s">
        <v>43</v>
      </c>
      <c r="D214" s="20"/>
      <c r="E214" s="181">
        <v>255000</v>
      </c>
    </row>
    <row r="215" spans="1:5" ht="15.75" thickBot="1" x14ac:dyDescent="0.3">
      <c r="A215" s="546"/>
      <c r="B215" s="183"/>
      <c r="C215" s="20" t="s">
        <v>151</v>
      </c>
      <c r="D215" s="20"/>
      <c r="E215" s="184"/>
    </row>
    <row r="216" spans="1:5" ht="15.75" thickBot="1" x14ac:dyDescent="0.3">
      <c r="A216" s="15">
        <v>421</v>
      </c>
      <c r="B216" s="16"/>
      <c r="C216" s="23" t="s">
        <v>48</v>
      </c>
      <c r="D216" s="23"/>
      <c r="E216" s="18">
        <v>871000</v>
      </c>
    </row>
    <row r="217" spans="1:5" ht="15.75" thickBot="1" x14ac:dyDescent="0.3">
      <c r="A217" s="544"/>
      <c r="B217" s="19">
        <v>421100</v>
      </c>
      <c r="C217" s="20" t="s">
        <v>49</v>
      </c>
      <c r="D217" s="20"/>
      <c r="E217" s="21">
        <v>1000</v>
      </c>
    </row>
    <row r="218" spans="1:5" x14ac:dyDescent="0.25">
      <c r="A218" s="545"/>
      <c r="B218" s="549"/>
      <c r="C218" s="185" t="s">
        <v>77</v>
      </c>
      <c r="D218" s="185"/>
      <c r="E218" s="572"/>
    </row>
    <row r="219" spans="1:5" x14ac:dyDescent="0.25">
      <c r="A219" s="545"/>
      <c r="B219" s="550"/>
      <c r="C219" s="94" t="s">
        <v>59</v>
      </c>
      <c r="D219" s="94"/>
      <c r="E219" s="573"/>
    </row>
    <row r="220" spans="1:5" ht="15.75" thickBot="1" x14ac:dyDescent="0.3">
      <c r="A220" s="545"/>
      <c r="B220" s="578"/>
      <c r="C220" s="186" t="s">
        <v>152</v>
      </c>
      <c r="D220" s="186"/>
      <c r="E220" s="574"/>
    </row>
    <row r="221" spans="1:5" ht="15.75" thickBot="1" x14ac:dyDescent="0.3">
      <c r="A221" s="545"/>
      <c r="B221" s="19">
        <v>421300</v>
      </c>
      <c r="C221" s="20" t="s">
        <v>153</v>
      </c>
      <c r="D221" s="20"/>
      <c r="E221" s="21">
        <v>300000</v>
      </c>
    </row>
    <row r="222" spans="1:5" x14ac:dyDescent="0.25">
      <c r="A222" s="545"/>
      <c r="B222" s="549"/>
      <c r="C222" s="185" t="s">
        <v>77</v>
      </c>
      <c r="D222" s="185"/>
      <c r="E222" s="572"/>
    </row>
    <row r="223" spans="1:5" x14ac:dyDescent="0.25">
      <c r="A223" s="545"/>
      <c r="B223" s="550"/>
      <c r="C223" s="94" t="s">
        <v>154</v>
      </c>
      <c r="D223" s="94"/>
      <c r="E223" s="573"/>
    </row>
    <row r="224" spans="1:5" ht="15.75" thickBot="1" x14ac:dyDescent="0.3">
      <c r="A224" s="545"/>
      <c r="B224" s="578"/>
      <c r="C224" s="186" t="s">
        <v>155</v>
      </c>
      <c r="D224" s="186"/>
      <c r="E224" s="574"/>
    </row>
    <row r="225" spans="1:10" ht="15.75" thickBot="1" x14ac:dyDescent="0.3">
      <c r="A225" s="545"/>
      <c r="B225" s="187">
        <v>421400</v>
      </c>
      <c r="C225" s="188" t="s">
        <v>51</v>
      </c>
      <c r="D225" s="188"/>
      <c r="E225" s="189">
        <v>570000</v>
      </c>
      <c r="F225" s="43"/>
      <c r="G225" s="43"/>
    </row>
    <row r="226" spans="1:10" x14ac:dyDescent="0.25">
      <c r="A226" s="545"/>
      <c r="B226" s="592"/>
      <c r="C226" s="96" t="s">
        <v>67</v>
      </c>
      <c r="D226" s="190"/>
      <c r="E226" s="191">
        <f>D227+D228+D229</f>
        <v>929541.73</v>
      </c>
    </row>
    <row r="227" spans="1:10" ht="16.5" customHeight="1" x14ac:dyDescent="0.25">
      <c r="A227" s="545"/>
      <c r="B227" s="593"/>
      <c r="C227" s="96" t="s">
        <v>156</v>
      </c>
      <c r="D227" s="190">
        <v>170050.35</v>
      </c>
      <c r="E227" s="192"/>
    </row>
    <row r="228" spans="1:10" ht="21" customHeight="1" x14ac:dyDescent="0.25">
      <c r="A228" s="545"/>
      <c r="B228" s="593"/>
      <c r="C228" s="96" t="s">
        <v>157</v>
      </c>
      <c r="D228" s="190">
        <v>459491.38</v>
      </c>
      <c r="E228" s="192"/>
    </row>
    <row r="229" spans="1:10" ht="22.5" customHeight="1" x14ac:dyDescent="0.25">
      <c r="A229" s="545"/>
      <c r="B229" s="593"/>
      <c r="C229" s="96" t="s">
        <v>158</v>
      </c>
      <c r="D229" s="190">
        <v>300000</v>
      </c>
      <c r="E229" s="192"/>
      <c r="H229" s="43"/>
    </row>
    <row r="230" spans="1:10" x14ac:dyDescent="0.25">
      <c r="A230" s="545"/>
      <c r="B230" s="593"/>
      <c r="C230" s="94" t="s">
        <v>59</v>
      </c>
      <c r="D230" s="190"/>
      <c r="E230" s="193">
        <f>D231+D232</f>
        <v>230000</v>
      </c>
    </row>
    <row r="231" spans="1:10" x14ac:dyDescent="0.25">
      <c r="A231" s="545"/>
      <c r="B231" s="593"/>
      <c r="C231" s="194" t="s">
        <v>159</v>
      </c>
      <c r="D231" s="195">
        <v>200000</v>
      </c>
      <c r="E231" s="192"/>
    </row>
    <row r="232" spans="1:10" ht="15.75" thickBot="1" x14ac:dyDescent="0.3">
      <c r="A232" s="546"/>
      <c r="B232" s="594"/>
      <c r="C232" s="186" t="s">
        <v>160</v>
      </c>
      <c r="D232" s="196">
        <v>30000</v>
      </c>
      <c r="E232" s="202"/>
    </row>
    <row r="233" spans="1:10" ht="15.75" thickBot="1" x14ac:dyDescent="0.3">
      <c r="A233" s="15">
        <v>422</v>
      </c>
      <c r="B233" s="197"/>
      <c r="C233" s="23" t="s">
        <v>57</v>
      </c>
      <c r="D233" s="198"/>
      <c r="E233" s="18">
        <f>E234+E237</f>
        <v>500000</v>
      </c>
    </row>
    <row r="234" spans="1:10" ht="15.75" thickBot="1" x14ac:dyDescent="0.3">
      <c r="A234" s="548"/>
      <c r="B234" s="199">
        <v>422100</v>
      </c>
      <c r="C234" s="36" t="s">
        <v>58</v>
      </c>
      <c r="D234" s="188"/>
      <c r="E234" s="200">
        <v>100000</v>
      </c>
    </row>
    <row r="235" spans="1:10" x14ac:dyDescent="0.25">
      <c r="A235" s="548"/>
      <c r="B235" s="592"/>
      <c r="C235" s="94" t="s">
        <v>59</v>
      </c>
      <c r="D235" s="201"/>
      <c r="E235" s="596"/>
    </row>
    <row r="236" spans="1:10" ht="26.25" thickBot="1" x14ac:dyDescent="0.3">
      <c r="A236" s="548"/>
      <c r="B236" s="594"/>
      <c r="C236" s="20" t="s">
        <v>161</v>
      </c>
      <c r="D236" s="188"/>
      <c r="E236" s="597"/>
    </row>
    <row r="237" spans="1:10" ht="15.75" thickBot="1" x14ac:dyDescent="0.3">
      <c r="A237" s="548"/>
      <c r="B237" s="203">
        <v>422200</v>
      </c>
      <c r="C237" s="20" t="s">
        <v>61</v>
      </c>
      <c r="D237" s="204"/>
      <c r="E237" s="200">
        <v>400000</v>
      </c>
    </row>
    <row r="238" spans="1:10" x14ac:dyDescent="0.25">
      <c r="A238" s="548"/>
      <c r="B238" s="205"/>
      <c r="C238" s="54" t="s">
        <v>67</v>
      </c>
      <c r="D238" s="206"/>
      <c r="E238" s="207"/>
    </row>
    <row r="239" spans="1:10" ht="15.75" thickBot="1" x14ac:dyDescent="0.3">
      <c r="A239" s="548"/>
      <c r="B239" s="208"/>
      <c r="C239" s="54" t="s">
        <v>162</v>
      </c>
      <c r="D239" s="209">
        <v>140241</v>
      </c>
      <c r="E239" s="207"/>
    </row>
    <row r="240" spans="1:10" x14ac:dyDescent="0.25">
      <c r="A240" s="548"/>
      <c r="B240" s="593"/>
      <c r="C240" s="94" t="s">
        <v>59</v>
      </c>
      <c r="D240" s="201"/>
      <c r="E240" s="596"/>
      <c r="H240" s="210">
        <v>423</v>
      </c>
      <c r="I240" s="211"/>
      <c r="J240" s="74"/>
    </row>
    <row r="241" spans="1:10" ht="26.25" thickBot="1" x14ac:dyDescent="0.3">
      <c r="A241" s="595"/>
      <c r="B241" s="594"/>
      <c r="C241" s="20" t="s">
        <v>63</v>
      </c>
      <c r="D241" s="188"/>
      <c r="E241" s="597"/>
      <c r="H241" s="212" t="s">
        <v>72</v>
      </c>
      <c r="I241" s="43">
        <v>76927000</v>
      </c>
      <c r="J241" s="213"/>
    </row>
    <row r="242" spans="1:10" ht="15.75" thickBot="1" x14ac:dyDescent="0.3">
      <c r="A242" s="15">
        <v>423</v>
      </c>
      <c r="B242" s="16"/>
      <c r="C242" s="23" t="s">
        <v>64</v>
      </c>
      <c r="D242" s="23"/>
      <c r="E242" s="18">
        <v>76927000</v>
      </c>
      <c r="H242" s="214" t="s">
        <v>163</v>
      </c>
      <c r="I242" s="43">
        <f>D245+D262+D263+D264+D265+D266</f>
        <v>27378524.16</v>
      </c>
      <c r="J242" s="213">
        <f>I242</f>
        <v>27378524.16</v>
      </c>
    </row>
    <row r="243" spans="1:10" ht="15.75" thickBot="1" x14ac:dyDescent="0.3">
      <c r="A243" s="215"/>
      <c r="B243" s="28">
        <v>423200</v>
      </c>
      <c r="C243" s="36" t="s">
        <v>65</v>
      </c>
      <c r="D243" s="35"/>
      <c r="E243" s="31">
        <v>5202000</v>
      </c>
      <c r="F243" s="43">
        <f>E244+E247</f>
        <v>5202000</v>
      </c>
      <c r="G243" s="43"/>
      <c r="H243" s="214" t="s">
        <v>164</v>
      </c>
      <c r="I243" s="43">
        <f>D248+D250+D254+D258+D268+D269+D270+D271+D272+D273+D274+D278</f>
        <v>40183875.840000004</v>
      </c>
      <c r="J243" s="213">
        <f>I243-24000000+I244</f>
        <v>25548475.840000004</v>
      </c>
    </row>
    <row r="244" spans="1:10" ht="15.75" thickBot="1" x14ac:dyDescent="0.3">
      <c r="A244" s="216"/>
      <c r="B244" s="570"/>
      <c r="C244" s="217" t="s">
        <v>67</v>
      </c>
      <c r="D244" s="218">
        <f>SUM(D246)</f>
        <v>0</v>
      </c>
      <c r="E244" s="219">
        <f>D245+D246</f>
        <v>1152400</v>
      </c>
      <c r="H244" s="220" t="s">
        <v>165</v>
      </c>
      <c r="I244" s="221">
        <f>D249+D259+D282</f>
        <v>9364600</v>
      </c>
      <c r="J244" s="222"/>
    </row>
    <row r="245" spans="1:10" ht="25.5" x14ac:dyDescent="0.25">
      <c r="A245" s="216"/>
      <c r="B245" s="567"/>
      <c r="C245" s="32" t="s">
        <v>166</v>
      </c>
      <c r="D245" s="223">
        <v>1152400</v>
      </c>
      <c r="E245" s="122"/>
      <c r="I245" s="43">
        <f>SUM(I242:I244)</f>
        <v>76927000</v>
      </c>
      <c r="J245" s="43">
        <f>I245-I241</f>
        <v>0</v>
      </c>
    </row>
    <row r="246" spans="1:10" ht="32.65" customHeight="1" x14ac:dyDescent="0.25">
      <c r="A246" s="216"/>
      <c r="B246" s="567"/>
      <c r="C246" s="224" t="s">
        <v>167</v>
      </c>
      <c r="D246" s="225">
        <v>0</v>
      </c>
      <c r="E246" s="122"/>
      <c r="I246" s="43"/>
      <c r="J246" s="43"/>
    </row>
    <row r="247" spans="1:10" x14ac:dyDescent="0.25">
      <c r="A247" s="216"/>
      <c r="B247" s="567"/>
      <c r="C247" s="226" t="s">
        <v>59</v>
      </c>
      <c r="D247" s="41"/>
      <c r="E247" s="41">
        <f>E243-E244</f>
        <v>4049600</v>
      </c>
      <c r="H247" s="43"/>
      <c r="I247" s="43"/>
    </row>
    <row r="248" spans="1:10" s="230" customFormat="1" ht="39" x14ac:dyDescent="0.25">
      <c r="A248" s="227"/>
      <c r="B248" s="567"/>
      <c r="C248" s="228" t="s">
        <v>168</v>
      </c>
      <c r="D248" s="229">
        <v>0</v>
      </c>
      <c r="E248" s="192"/>
      <c r="I248" s="231"/>
    </row>
    <row r="249" spans="1:10" x14ac:dyDescent="0.25">
      <c r="A249" s="216"/>
      <c r="B249" s="567"/>
      <c r="C249" s="232" t="s">
        <v>169</v>
      </c>
      <c r="D249" s="233">
        <f>E247-D248-D250</f>
        <v>2849600</v>
      </c>
      <c r="E249" s="122"/>
      <c r="I249" s="43"/>
    </row>
    <row r="250" spans="1:10" ht="15.75" thickBot="1" x14ac:dyDescent="0.3">
      <c r="A250" s="216"/>
      <c r="B250" s="571"/>
      <c r="C250" s="234" t="s">
        <v>170</v>
      </c>
      <c r="D250" s="235">
        <v>1200000</v>
      </c>
      <c r="E250" s="133"/>
    </row>
    <row r="251" spans="1:10" ht="15.75" thickBot="1" x14ac:dyDescent="0.3">
      <c r="A251" s="216"/>
      <c r="B251" s="236">
        <v>423300</v>
      </c>
      <c r="C251" s="36" t="s">
        <v>76</v>
      </c>
      <c r="D251" s="237"/>
      <c r="E251" s="21">
        <v>1100000</v>
      </c>
    </row>
    <row r="252" spans="1:10" x14ac:dyDescent="0.25">
      <c r="A252" s="216"/>
      <c r="B252" s="549"/>
      <c r="C252" s="96" t="s">
        <v>77</v>
      </c>
      <c r="D252" s="154"/>
      <c r="E252" s="572"/>
    </row>
    <row r="253" spans="1:10" x14ac:dyDescent="0.25">
      <c r="A253" s="216"/>
      <c r="B253" s="550"/>
      <c r="C253" s="94" t="s">
        <v>59</v>
      </c>
      <c r="D253" s="155"/>
      <c r="E253" s="573"/>
    </row>
    <row r="254" spans="1:10" ht="15.75" thickBot="1" x14ac:dyDescent="0.3">
      <c r="A254" s="216"/>
      <c r="B254" s="578"/>
      <c r="C254" s="238" t="s">
        <v>171</v>
      </c>
      <c r="D254" s="239">
        <v>1100000</v>
      </c>
      <c r="E254" s="574"/>
    </row>
    <row r="255" spans="1:10" ht="15.75" thickBot="1" x14ac:dyDescent="0.3">
      <c r="A255" s="216"/>
      <c r="B255" s="19">
        <v>423400</v>
      </c>
      <c r="C255" s="20" t="s">
        <v>79</v>
      </c>
      <c r="D255" s="240"/>
      <c r="E255" s="21">
        <v>13000000</v>
      </c>
    </row>
    <row r="256" spans="1:10" x14ac:dyDescent="0.25">
      <c r="A256" s="241"/>
      <c r="B256" s="580"/>
      <c r="C256" s="67" t="s">
        <v>77</v>
      </c>
      <c r="D256" s="242"/>
      <c r="E256" s="598"/>
    </row>
    <row r="257" spans="1:10" x14ac:dyDescent="0.25">
      <c r="A257" s="241"/>
      <c r="B257" s="569"/>
      <c r="C257" s="243" t="s">
        <v>59</v>
      </c>
      <c r="D257" s="155"/>
      <c r="E257" s="568"/>
      <c r="J257" s="43"/>
    </row>
    <row r="258" spans="1:10" ht="25.5" x14ac:dyDescent="0.25">
      <c r="A258" s="241"/>
      <c r="B258" s="569"/>
      <c r="C258" s="244" t="s">
        <v>172</v>
      </c>
      <c r="D258" s="93">
        <v>12000000</v>
      </c>
      <c r="E258" s="568"/>
      <c r="J258" s="43"/>
    </row>
    <row r="259" spans="1:10" ht="15.75" thickBot="1" x14ac:dyDescent="0.3">
      <c r="A259" s="241"/>
      <c r="B259" s="245"/>
      <c r="C259" s="246" t="s">
        <v>173</v>
      </c>
      <c r="D259" s="247">
        <v>1000000</v>
      </c>
      <c r="E259" s="248"/>
    </row>
    <row r="260" spans="1:10" ht="15.75" thickBot="1" x14ac:dyDescent="0.3">
      <c r="A260" s="241"/>
      <c r="B260" s="86">
        <v>423500</v>
      </c>
      <c r="C260" s="36" t="s">
        <v>82</v>
      </c>
      <c r="D260" s="249"/>
      <c r="E260" s="250">
        <v>50910000</v>
      </c>
    </row>
    <row r="261" spans="1:10" x14ac:dyDescent="0.25">
      <c r="A261" s="216"/>
      <c r="B261" s="570"/>
      <c r="C261" s="251" t="s">
        <v>67</v>
      </c>
      <c r="D261" s="252"/>
      <c r="E261" s="252">
        <f>D262+D263+D264+D265+D266</f>
        <v>26226124.16</v>
      </c>
      <c r="F261" s="143">
        <f>E261+E267</f>
        <v>50910000</v>
      </c>
      <c r="G261" s="143"/>
      <c r="H261" s="143">
        <f>F261-E260</f>
        <v>0</v>
      </c>
    </row>
    <row r="262" spans="1:10" ht="39" customHeight="1" x14ac:dyDescent="0.25">
      <c r="A262" s="216"/>
      <c r="B262" s="567"/>
      <c r="C262" s="253" t="s">
        <v>174</v>
      </c>
      <c r="D262" s="254">
        <v>19325965.16</v>
      </c>
      <c r="E262" s="255"/>
    </row>
    <row r="263" spans="1:10" ht="31.5" customHeight="1" x14ac:dyDescent="0.25">
      <c r="A263" s="216"/>
      <c r="B263" s="567"/>
      <c r="C263" s="32" t="s">
        <v>175</v>
      </c>
      <c r="D263" s="223">
        <v>361504</v>
      </c>
      <c r="E263" s="255"/>
    </row>
    <row r="264" spans="1:10" ht="40.5" customHeight="1" x14ac:dyDescent="0.25">
      <c r="A264" s="216"/>
      <c r="B264" s="567"/>
      <c r="C264" s="32" t="s">
        <v>176</v>
      </c>
      <c r="D264" s="223">
        <v>3822155</v>
      </c>
      <c r="E264" s="255"/>
    </row>
    <row r="265" spans="1:10" ht="39" customHeight="1" x14ac:dyDescent="0.25">
      <c r="A265" s="216"/>
      <c r="B265" s="567"/>
      <c r="C265" s="32" t="s">
        <v>177</v>
      </c>
      <c r="D265" s="256">
        <v>1396500</v>
      </c>
      <c r="E265" s="255"/>
      <c r="J265" s="43"/>
    </row>
    <row r="266" spans="1:10" ht="27" customHeight="1" x14ac:dyDescent="0.25">
      <c r="A266" s="216"/>
      <c r="B266" s="567"/>
      <c r="C266" s="60" t="s">
        <v>178</v>
      </c>
      <c r="D266" s="254">
        <f>110000*12</f>
        <v>1320000</v>
      </c>
      <c r="E266" s="255"/>
    </row>
    <row r="267" spans="1:10" x14ac:dyDescent="0.25">
      <c r="A267" s="216"/>
      <c r="B267" s="567"/>
      <c r="C267" s="51" t="s">
        <v>59</v>
      </c>
      <c r="D267" s="257"/>
      <c r="E267" s="152">
        <f>E260-E261</f>
        <v>24683875.84</v>
      </c>
      <c r="H267" s="43"/>
      <c r="I267" s="43"/>
    </row>
    <row r="268" spans="1:10" x14ac:dyDescent="0.25">
      <c r="A268" s="216"/>
      <c r="B268" s="567"/>
      <c r="C268" s="258" t="s">
        <v>179</v>
      </c>
      <c r="D268" s="223">
        <f>E267-11228800</f>
        <v>13455075.84</v>
      </c>
      <c r="E268" s="255"/>
      <c r="F268" t="s">
        <v>180</v>
      </c>
    </row>
    <row r="269" spans="1:10" ht="25.5" x14ac:dyDescent="0.25">
      <c r="A269" s="216"/>
      <c r="B269" s="567"/>
      <c r="C269" s="258" t="s">
        <v>181</v>
      </c>
      <c r="D269" s="259">
        <v>1468800</v>
      </c>
      <c r="E269" s="255"/>
      <c r="F269" t="s">
        <v>182</v>
      </c>
      <c r="H269" s="43">
        <f>SUM(D269:D274)</f>
        <v>11228800</v>
      </c>
    </row>
    <row r="270" spans="1:10" ht="25.5" x14ac:dyDescent="0.25">
      <c r="A270" s="216"/>
      <c r="B270" s="567"/>
      <c r="C270" s="258" t="s">
        <v>183</v>
      </c>
      <c r="D270" s="256">
        <v>3840000</v>
      </c>
      <c r="E270" s="255"/>
    </row>
    <row r="271" spans="1:10" x14ac:dyDescent="0.25">
      <c r="A271" s="216"/>
      <c r="B271" s="567"/>
      <c r="C271" s="258" t="s">
        <v>184</v>
      </c>
      <c r="D271" s="223">
        <v>4230000</v>
      </c>
      <c r="E271" s="255"/>
    </row>
    <row r="272" spans="1:10" ht="25.5" x14ac:dyDescent="0.25">
      <c r="A272" s="216"/>
      <c r="B272" s="567"/>
      <c r="C272" s="258" t="s">
        <v>185</v>
      </c>
      <c r="D272" s="223">
        <v>1200000</v>
      </c>
      <c r="E272" s="255"/>
      <c r="F272" t="s">
        <v>182</v>
      </c>
    </row>
    <row r="273" spans="1:8" x14ac:dyDescent="0.25">
      <c r="A273" s="216"/>
      <c r="B273" s="567"/>
      <c r="C273" s="258" t="s">
        <v>186</v>
      </c>
      <c r="D273" s="259">
        <v>130000</v>
      </c>
      <c r="E273" s="255"/>
    </row>
    <row r="274" spans="1:8" ht="15.75" thickBot="1" x14ac:dyDescent="0.3">
      <c r="A274" s="216"/>
      <c r="B274" s="567"/>
      <c r="C274" s="258" t="s">
        <v>187</v>
      </c>
      <c r="D274" s="223">
        <v>360000</v>
      </c>
      <c r="E274" s="255"/>
      <c r="F274" t="s">
        <v>188</v>
      </c>
    </row>
    <row r="275" spans="1:8" ht="15.75" thickBot="1" x14ac:dyDescent="0.3">
      <c r="A275" s="216"/>
      <c r="B275" s="28">
        <v>423700</v>
      </c>
      <c r="C275" s="35" t="s">
        <v>96</v>
      </c>
      <c r="D275" s="35"/>
      <c r="E275" s="31">
        <v>1200000</v>
      </c>
    </row>
    <row r="276" spans="1:8" x14ac:dyDescent="0.25">
      <c r="A276" s="216"/>
      <c r="B276" s="549"/>
      <c r="C276" s="96" t="s">
        <v>77</v>
      </c>
      <c r="D276" s="95"/>
      <c r="E276" s="572"/>
    </row>
    <row r="277" spans="1:8" x14ac:dyDescent="0.25">
      <c r="A277" s="216"/>
      <c r="B277" s="550"/>
      <c r="C277" s="94" t="s">
        <v>59</v>
      </c>
      <c r="D277" s="95"/>
      <c r="E277" s="573"/>
      <c r="H277" s="43"/>
    </row>
    <row r="278" spans="1:8" ht="15.75" thickBot="1" x14ac:dyDescent="0.3">
      <c r="A278" s="216"/>
      <c r="B278" s="578"/>
      <c r="C278" s="20" t="s">
        <v>189</v>
      </c>
      <c r="D278" s="127">
        <v>1200000</v>
      </c>
      <c r="E278" s="574"/>
    </row>
    <row r="279" spans="1:8" ht="15.75" thickBot="1" x14ac:dyDescent="0.3">
      <c r="A279" s="216"/>
      <c r="B279" s="19">
        <v>423900</v>
      </c>
      <c r="C279" s="20" t="s">
        <v>190</v>
      </c>
      <c r="D279" s="127"/>
      <c r="E279" s="21">
        <v>5515000</v>
      </c>
    </row>
    <row r="280" spans="1:8" x14ac:dyDescent="0.25">
      <c r="A280" s="216"/>
      <c r="B280" s="570"/>
      <c r="C280" s="92" t="s">
        <v>77</v>
      </c>
      <c r="D280" s="260">
        <v>0</v>
      </c>
      <c r="E280" s="598"/>
    </row>
    <row r="281" spans="1:8" x14ac:dyDescent="0.25">
      <c r="A281" s="216"/>
      <c r="B281" s="567"/>
      <c r="C281" s="185" t="s">
        <v>115</v>
      </c>
      <c r="D281" s="254"/>
      <c r="E281" s="568"/>
    </row>
    <row r="282" spans="1:8" ht="15.75" thickBot="1" x14ac:dyDescent="0.3">
      <c r="A282" s="261"/>
      <c r="B282" s="571"/>
      <c r="C282" s="262" t="s">
        <v>191</v>
      </c>
      <c r="D282" s="263">
        <f>E279-D280</f>
        <v>5515000</v>
      </c>
      <c r="E282" s="599"/>
    </row>
    <row r="283" spans="1:8" ht="15.75" thickBot="1" x14ac:dyDescent="0.3">
      <c r="A283" s="15">
        <v>424</v>
      </c>
      <c r="B283" s="17"/>
      <c r="C283" s="23" t="s">
        <v>145</v>
      </c>
      <c r="D283" s="23"/>
      <c r="E283" s="18">
        <v>13000000</v>
      </c>
    </row>
    <row r="284" spans="1:8" ht="15.75" thickBot="1" x14ac:dyDescent="0.3">
      <c r="A284" s="575"/>
      <c r="B284" s="19">
        <v>424200</v>
      </c>
      <c r="C284" s="20" t="s">
        <v>192</v>
      </c>
      <c r="D284" s="240"/>
      <c r="E284" s="21">
        <v>13000000</v>
      </c>
      <c r="F284" s="97" t="s">
        <v>193</v>
      </c>
      <c r="G284" s="97"/>
      <c r="H284" s="264"/>
    </row>
    <row r="285" spans="1:8" x14ac:dyDescent="0.25">
      <c r="A285" s="576"/>
      <c r="B285" s="544"/>
      <c r="C285" s="92" t="s">
        <v>77</v>
      </c>
      <c r="D285" s="265"/>
      <c r="E285" s="598"/>
    </row>
    <row r="286" spans="1:8" ht="38.25" x14ac:dyDescent="0.25">
      <c r="A286" s="576"/>
      <c r="B286" s="545"/>
      <c r="C286" s="92" t="s">
        <v>194</v>
      </c>
      <c r="D286" s="129">
        <v>18062400</v>
      </c>
      <c r="E286" s="568"/>
      <c r="F286" t="s">
        <v>195</v>
      </c>
    </row>
    <row r="287" spans="1:8" x14ac:dyDescent="0.25">
      <c r="A287" s="576"/>
      <c r="B287" s="545"/>
      <c r="C287" s="94" t="s">
        <v>59</v>
      </c>
      <c r="D287" s="155"/>
      <c r="E287" s="568"/>
    </row>
    <row r="288" spans="1:8" ht="19.5" customHeight="1" thickBot="1" x14ac:dyDescent="0.3">
      <c r="A288" s="576"/>
      <c r="B288" s="545"/>
      <c r="C288" s="97" t="s">
        <v>196</v>
      </c>
      <c r="D288" s="155"/>
      <c r="E288" s="568"/>
    </row>
    <row r="289" spans="1:9" ht="15.75" thickBot="1" x14ac:dyDescent="0.3">
      <c r="A289" s="134">
        <v>425</v>
      </c>
      <c r="B289" s="266"/>
      <c r="C289" s="47" t="s">
        <v>101</v>
      </c>
      <c r="D289" s="267"/>
      <c r="E289" s="48">
        <v>2000000</v>
      </c>
    </row>
    <row r="290" spans="1:9" ht="15.75" thickBot="1" x14ac:dyDescent="0.3">
      <c r="A290" s="603"/>
      <c r="B290" s="19">
        <v>425200</v>
      </c>
      <c r="C290" s="20" t="s">
        <v>102</v>
      </c>
      <c r="D290" s="154"/>
      <c r="E290" s="21"/>
    </row>
    <row r="291" spans="1:9" x14ac:dyDescent="0.25">
      <c r="A291" s="604"/>
      <c r="B291" s="549"/>
      <c r="C291" s="258" t="s">
        <v>67</v>
      </c>
      <c r="D291" s="252"/>
      <c r="E291" s="252">
        <f>D292+D293+D294+D295+D296+D297</f>
        <v>962979.36</v>
      </c>
    </row>
    <row r="292" spans="1:9" x14ac:dyDescent="0.25">
      <c r="A292" s="604"/>
      <c r="B292" s="550"/>
      <c r="C292" s="60" t="s">
        <v>197</v>
      </c>
      <c r="D292" s="268">
        <v>144000</v>
      </c>
      <c r="E292" s="255"/>
    </row>
    <row r="293" spans="1:9" x14ac:dyDescent="0.25">
      <c r="A293" s="604"/>
      <c r="B293" s="550"/>
      <c r="C293" s="60" t="s">
        <v>198</v>
      </c>
      <c r="D293" s="268">
        <v>60000</v>
      </c>
      <c r="E293" s="255"/>
    </row>
    <row r="294" spans="1:9" x14ac:dyDescent="0.25">
      <c r="A294" s="604"/>
      <c r="B294" s="550"/>
      <c r="C294" s="60" t="s">
        <v>199</v>
      </c>
      <c r="D294" s="254">
        <v>312579.36</v>
      </c>
      <c r="E294" s="255"/>
    </row>
    <row r="295" spans="1:9" x14ac:dyDescent="0.25">
      <c r="A295" s="604"/>
      <c r="B295" s="550"/>
      <c r="C295" s="60" t="s">
        <v>200</v>
      </c>
      <c r="D295" s="268">
        <v>240000</v>
      </c>
      <c r="E295" s="255"/>
    </row>
    <row r="296" spans="1:9" x14ac:dyDescent="0.25">
      <c r="A296" s="604"/>
      <c r="B296" s="550"/>
      <c r="C296" s="60" t="s">
        <v>201</v>
      </c>
      <c r="D296" s="268">
        <v>146400</v>
      </c>
      <c r="E296" s="255"/>
    </row>
    <row r="297" spans="1:9" x14ac:dyDescent="0.25">
      <c r="A297" s="604"/>
      <c r="B297" s="550"/>
      <c r="C297" s="60" t="s">
        <v>202</v>
      </c>
      <c r="D297" s="268">
        <v>60000</v>
      </c>
      <c r="E297" s="255"/>
      <c r="I297" s="43"/>
    </row>
    <row r="298" spans="1:9" x14ac:dyDescent="0.25">
      <c r="A298" s="604"/>
      <c r="B298" s="550"/>
      <c r="C298" s="51" t="s">
        <v>59</v>
      </c>
      <c r="D298" s="269"/>
      <c r="E298" s="152">
        <f>E289-E291</f>
        <v>1037020.64</v>
      </c>
    </row>
    <row r="299" spans="1:9" x14ac:dyDescent="0.25">
      <c r="A299" s="604"/>
      <c r="B299" s="550"/>
      <c r="C299" s="258" t="s">
        <v>203</v>
      </c>
      <c r="D299" s="256">
        <v>1000000</v>
      </c>
      <c r="E299" s="255"/>
      <c r="F299" t="s">
        <v>182</v>
      </c>
    </row>
    <row r="300" spans="1:9" ht="15.75" thickBot="1" x14ac:dyDescent="0.3">
      <c r="A300" s="605"/>
      <c r="B300" s="578"/>
      <c r="C300" s="49"/>
      <c r="D300" s="270"/>
      <c r="E300" s="184"/>
    </row>
    <row r="301" spans="1:9" ht="15.75" thickBot="1" x14ac:dyDescent="0.3">
      <c r="A301" s="158">
        <v>426</v>
      </c>
      <c r="B301" s="16"/>
      <c r="C301" s="23" t="s">
        <v>106</v>
      </c>
      <c r="D301" s="198"/>
      <c r="E301" s="18">
        <v>100000</v>
      </c>
    </row>
    <row r="302" spans="1:9" ht="15.75" thickBot="1" x14ac:dyDescent="0.3">
      <c r="A302" s="549"/>
      <c r="B302" s="19">
        <v>426100</v>
      </c>
      <c r="C302" s="20" t="s">
        <v>204</v>
      </c>
      <c r="D302" s="20"/>
      <c r="E302" s="21">
        <v>100000</v>
      </c>
    </row>
    <row r="303" spans="1:9" x14ac:dyDescent="0.25">
      <c r="A303" s="550"/>
      <c r="B303" s="549"/>
      <c r="C303" s="92" t="s">
        <v>77</v>
      </c>
      <c r="D303" s="92"/>
      <c r="E303" s="572"/>
    </row>
    <row r="304" spans="1:9" x14ac:dyDescent="0.25">
      <c r="A304" s="550"/>
      <c r="B304" s="550"/>
      <c r="C304" s="94" t="s">
        <v>59</v>
      </c>
      <c r="D304" s="94"/>
      <c r="E304" s="573"/>
    </row>
    <row r="305" spans="1:7" ht="15.75" thickBot="1" x14ac:dyDescent="0.3">
      <c r="A305" s="53"/>
      <c r="B305" s="53"/>
      <c r="C305" s="271" t="s">
        <v>169</v>
      </c>
      <c r="D305" s="272">
        <v>100000</v>
      </c>
      <c r="E305" s="255"/>
    </row>
    <row r="306" spans="1:7" ht="15.75" thickBot="1" x14ac:dyDescent="0.3">
      <c r="A306" s="158">
        <v>462</v>
      </c>
      <c r="B306" s="46"/>
      <c r="C306" s="47" t="s">
        <v>113</v>
      </c>
      <c r="D306" s="47"/>
      <c r="E306" s="48">
        <v>118000000</v>
      </c>
      <c r="F306" s="173" t="s">
        <v>205</v>
      </c>
      <c r="G306" s="173"/>
    </row>
    <row r="307" spans="1:7" ht="15.75" thickBot="1" x14ac:dyDescent="0.3">
      <c r="A307" s="575"/>
      <c r="B307" s="159">
        <v>462100</v>
      </c>
      <c r="C307" s="160" t="s">
        <v>114</v>
      </c>
      <c r="D307" s="160"/>
      <c r="E307" s="273">
        <v>118712000</v>
      </c>
      <c r="F307" s="274">
        <v>89444000</v>
      </c>
      <c r="G307" s="274"/>
    </row>
    <row r="308" spans="1:7" x14ac:dyDescent="0.25">
      <c r="A308" s="576"/>
      <c r="B308" s="549"/>
      <c r="C308" s="275" t="s">
        <v>77</v>
      </c>
      <c r="D308" s="275"/>
      <c r="E308" s="572"/>
    </row>
    <row r="309" spans="1:7" x14ac:dyDescent="0.25">
      <c r="A309" s="576"/>
      <c r="B309" s="550"/>
      <c r="C309" s="276" t="s">
        <v>115</v>
      </c>
      <c r="D309" s="276"/>
      <c r="E309" s="573"/>
    </row>
    <row r="310" spans="1:7" ht="26.25" thickBot="1" x14ac:dyDescent="0.3">
      <c r="A310" s="577"/>
      <c r="B310" s="578"/>
      <c r="C310" s="277" t="s">
        <v>206</v>
      </c>
      <c r="D310" s="160"/>
      <c r="E310" s="574"/>
    </row>
    <row r="311" spans="1:7" ht="15.75" thickBot="1" x14ac:dyDescent="0.3">
      <c r="A311" s="158">
        <v>482</v>
      </c>
      <c r="B311" s="16"/>
      <c r="C311" s="23" t="s">
        <v>207</v>
      </c>
      <c r="D311" s="23"/>
      <c r="E311" s="18">
        <v>100000</v>
      </c>
    </row>
    <row r="312" spans="1:7" ht="15.75" thickBot="1" x14ac:dyDescent="0.3">
      <c r="A312" s="600"/>
      <c r="B312" s="19">
        <v>482100</v>
      </c>
      <c r="C312" s="20" t="s">
        <v>208</v>
      </c>
      <c r="D312" s="136"/>
      <c r="E312" s="21">
        <v>2000</v>
      </c>
    </row>
    <row r="313" spans="1:7" ht="15.75" thickBot="1" x14ac:dyDescent="0.3">
      <c r="A313" s="601"/>
      <c r="B313" s="19">
        <v>482300</v>
      </c>
      <c r="C313" s="20" t="s">
        <v>209</v>
      </c>
      <c r="D313" s="20"/>
      <c r="E313" s="21">
        <v>98000</v>
      </c>
    </row>
    <row r="314" spans="1:7" x14ac:dyDescent="0.25">
      <c r="A314" s="601"/>
      <c r="B314" s="549"/>
      <c r="C314" s="92" t="s">
        <v>77</v>
      </c>
      <c r="D314" s="92"/>
      <c r="E314" s="572"/>
    </row>
    <row r="315" spans="1:7" x14ac:dyDescent="0.25">
      <c r="A315" s="601"/>
      <c r="B315" s="550"/>
      <c r="C315" s="94" t="s">
        <v>59</v>
      </c>
      <c r="D315" s="94"/>
      <c r="E315" s="573"/>
    </row>
    <row r="316" spans="1:7" ht="15.75" thickBot="1" x14ac:dyDescent="0.3">
      <c r="A316" s="602"/>
      <c r="B316" s="578"/>
      <c r="C316" s="186" t="s">
        <v>210</v>
      </c>
      <c r="D316" s="186"/>
      <c r="E316" s="574"/>
    </row>
    <row r="317" spans="1:7" ht="15.75" thickBot="1" x14ac:dyDescent="0.3">
      <c r="A317" s="15">
        <v>483</v>
      </c>
      <c r="B317" s="16"/>
      <c r="C317" s="23" t="s">
        <v>126</v>
      </c>
      <c r="D317" s="23"/>
      <c r="E317" s="18">
        <v>1000</v>
      </c>
    </row>
    <row r="318" spans="1:7" ht="15.75" thickBot="1" x14ac:dyDescent="0.3">
      <c r="A318" s="544"/>
      <c r="B318" s="19">
        <v>483100</v>
      </c>
      <c r="C318" s="186" t="s">
        <v>126</v>
      </c>
      <c r="D318" s="186"/>
      <c r="E318" s="21">
        <v>1000</v>
      </c>
    </row>
    <row r="319" spans="1:7" x14ac:dyDescent="0.25">
      <c r="A319" s="545"/>
      <c r="B319" s="570"/>
      <c r="C319" s="92" t="s">
        <v>77</v>
      </c>
      <c r="D319" s="92"/>
      <c r="E319" s="581"/>
    </row>
    <row r="320" spans="1:7" x14ac:dyDescent="0.25">
      <c r="A320" s="545"/>
      <c r="B320" s="567"/>
      <c r="C320" s="94" t="s">
        <v>59</v>
      </c>
      <c r="D320" s="94"/>
      <c r="E320" s="582"/>
    </row>
    <row r="321" spans="1:5" ht="15.75" thickBot="1" x14ac:dyDescent="0.3">
      <c r="A321" s="546"/>
      <c r="B321" s="571"/>
      <c r="C321" s="186" t="s">
        <v>211</v>
      </c>
      <c r="D321" s="186"/>
      <c r="E321" s="583"/>
    </row>
    <row r="322" spans="1:5" ht="15.75" thickBot="1" x14ac:dyDescent="0.3">
      <c r="A322" s="15">
        <v>485</v>
      </c>
      <c r="B322" s="16"/>
      <c r="C322" s="23" t="s">
        <v>128</v>
      </c>
      <c r="D322" s="23"/>
      <c r="E322" s="18">
        <v>1000</v>
      </c>
    </row>
    <row r="323" spans="1:5" ht="15.75" thickBot="1" x14ac:dyDescent="0.3">
      <c r="A323" s="544"/>
      <c r="B323" s="19">
        <v>485100</v>
      </c>
      <c r="C323" s="186" t="s">
        <v>128</v>
      </c>
      <c r="D323" s="186"/>
      <c r="E323" s="21">
        <v>1000</v>
      </c>
    </row>
    <row r="324" spans="1:5" x14ac:dyDescent="0.25">
      <c r="A324" s="545"/>
      <c r="B324" s="570"/>
      <c r="C324" s="92" t="s">
        <v>77</v>
      </c>
      <c r="D324" s="92"/>
      <c r="E324" s="581"/>
    </row>
    <row r="325" spans="1:5" x14ac:dyDescent="0.25">
      <c r="A325" s="545"/>
      <c r="B325" s="567"/>
      <c r="C325" s="94" t="s">
        <v>59</v>
      </c>
      <c r="D325" s="94"/>
      <c r="E325" s="582"/>
    </row>
    <row r="326" spans="1:5" ht="15.75" thickBot="1" x14ac:dyDescent="0.3">
      <c r="A326" s="546"/>
      <c r="B326" s="571"/>
      <c r="C326" s="186" t="s">
        <v>211</v>
      </c>
      <c r="D326" s="186"/>
      <c r="E326" s="583"/>
    </row>
    <row r="327" spans="1:5" ht="15.75" thickBot="1" x14ac:dyDescent="0.3">
      <c r="A327" s="15">
        <v>512</v>
      </c>
      <c r="B327" s="16"/>
      <c r="C327" s="23" t="s">
        <v>133</v>
      </c>
      <c r="D327" s="23"/>
      <c r="E327" s="18">
        <v>2000000</v>
      </c>
    </row>
    <row r="328" spans="1:5" ht="15.75" thickBot="1" x14ac:dyDescent="0.3">
      <c r="A328" s="544"/>
      <c r="B328" s="19">
        <v>512200</v>
      </c>
      <c r="C328" s="20" t="s">
        <v>212</v>
      </c>
      <c r="D328" s="20"/>
      <c r="E328" s="21">
        <v>2000000</v>
      </c>
    </row>
    <row r="329" spans="1:5" x14ac:dyDescent="0.25">
      <c r="A329" s="545"/>
      <c r="B329" s="549"/>
      <c r="C329" s="92" t="s">
        <v>77</v>
      </c>
      <c r="D329" s="92"/>
      <c r="E329" s="572"/>
    </row>
    <row r="330" spans="1:5" x14ac:dyDescent="0.25">
      <c r="A330" s="545"/>
      <c r="B330" s="550"/>
      <c r="C330" s="94" t="s">
        <v>59</v>
      </c>
      <c r="D330" s="94"/>
      <c r="E330" s="573"/>
    </row>
    <row r="331" spans="1:5" ht="15.75" thickBot="1" x14ac:dyDescent="0.3">
      <c r="A331" s="546"/>
      <c r="B331" s="578"/>
      <c r="C331" s="186" t="s">
        <v>213</v>
      </c>
      <c r="D331" s="239">
        <v>2000000</v>
      </c>
      <c r="E331" s="574"/>
    </row>
    <row r="332" spans="1:5" ht="15.75" thickBot="1" x14ac:dyDescent="0.3">
      <c r="A332" s="15">
        <v>515</v>
      </c>
      <c r="B332" s="16"/>
      <c r="C332" s="23" t="s">
        <v>136</v>
      </c>
      <c r="D332" s="23"/>
      <c r="E332" s="18">
        <v>1000</v>
      </c>
    </row>
    <row r="333" spans="1:5" ht="15.75" thickBot="1" x14ac:dyDescent="0.3">
      <c r="A333" s="544"/>
      <c r="B333" s="19">
        <v>515100</v>
      </c>
      <c r="C333" s="20" t="s">
        <v>136</v>
      </c>
      <c r="D333" s="20"/>
      <c r="E333" s="21">
        <v>1000</v>
      </c>
    </row>
    <row r="334" spans="1:5" x14ac:dyDescent="0.25">
      <c r="A334" s="545"/>
      <c r="B334" s="549"/>
      <c r="C334" s="92" t="s">
        <v>77</v>
      </c>
      <c r="D334" s="92"/>
      <c r="E334" s="572"/>
    </row>
    <row r="335" spans="1:5" x14ac:dyDescent="0.25">
      <c r="A335" s="545"/>
      <c r="B335" s="550"/>
      <c r="C335" s="94" t="s">
        <v>59</v>
      </c>
      <c r="D335" s="94"/>
      <c r="E335" s="573"/>
    </row>
    <row r="336" spans="1:5" ht="15.75" thickBot="1" x14ac:dyDescent="0.3">
      <c r="A336" s="546"/>
      <c r="B336" s="578"/>
      <c r="C336" s="278"/>
      <c r="D336" s="186"/>
      <c r="E336" s="574"/>
    </row>
    <row r="337" spans="1:14" ht="15.75" thickBot="1" x14ac:dyDescent="0.3">
      <c r="A337" s="589" t="s">
        <v>139</v>
      </c>
      <c r="B337" s="590"/>
      <c r="C337" s="591"/>
      <c r="D337" s="285"/>
      <c r="E337" s="279">
        <f>E197+E200+E205+E206+E213+E216+E233+E242+E283+E289+E301+E306+E311+E317+E322+E327+E332</f>
        <v>240605000</v>
      </c>
    </row>
    <row r="338" spans="1:14" x14ac:dyDescent="0.25">
      <c r="A338" s="11"/>
      <c r="D338" t="s">
        <v>141</v>
      </c>
      <c r="E338" s="43">
        <f>E216+E233+E242+E283+E289+E301+E306+E311+E317+E322+E327+E332</f>
        <v>213501000</v>
      </c>
    </row>
    <row r="339" spans="1:14" x14ac:dyDescent="0.25">
      <c r="A339" s="11"/>
    </row>
    <row r="340" spans="1:14" ht="15.75" thickBot="1" x14ac:dyDescent="0.3">
      <c r="A340" s="11" t="s">
        <v>214</v>
      </c>
    </row>
    <row r="341" spans="1:14" ht="15.75" thickBot="1" x14ac:dyDescent="0.3">
      <c r="A341" s="7" t="s">
        <v>4</v>
      </c>
      <c r="B341" s="8">
        <v>460</v>
      </c>
    </row>
    <row r="342" spans="1:14" ht="39" thickBot="1" x14ac:dyDescent="0.3">
      <c r="A342" s="440" t="s">
        <v>6</v>
      </c>
      <c r="B342" s="9" t="s">
        <v>7</v>
      </c>
    </row>
    <row r="343" spans="1:14" ht="15.75" thickBot="1" x14ac:dyDescent="0.3">
      <c r="A343" s="440" t="s">
        <v>8</v>
      </c>
      <c r="B343" s="9">
        <v>703</v>
      </c>
    </row>
    <row r="344" spans="1:14" ht="51.75" thickBot="1" x14ac:dyDescent="0.3">
      <c r="A344" s="440" t="s">
        <v>9</v>
      </c>
      <c r="B344" s="9" t="s">
        <v>215</v>
      </c>
    </row>
    <row r="345" spans="1:14" ht="15.75" thickBot="1" x14ac:dyDescent="0.3">
      <c r="A345" s="440" t="s">
        <v>11</v>
      </c>
      <c r="B345" s="9">
        <v>10</v>
      </c>
    </row>
    <row r="346" spans="1:14" ht="15.75" thickBot="1" x14ac:dyDescent="0.3">
      <c r="A346" s="440" t="s">
        <v>12</v>
      </c>
      <c r="B346" s="9" t="s">
        <v>13</v>
      </c>
    </row>
    <row r="347" spans="1:14" ht="15.75" thickBot="1" x14ac:dyDescent="0.3">
      <c r="A347" s="440" t="s">
        <v>14</v>
      </c>
      <c r="B347" s="9" t="s">
        <v>15</v>
      </c>
    </row>
    <row r="348" spans="1:14" ht="26.25" thickBot="1" x14ac:dyDescent="0.3">
      <c r="A348" s="440" t="s">
        <v>16</v>
      </c>
      <c r="B348" s="9" t="s">
        <v>17</v>
      </c>
    </row>
    <row r="349" spans="1:14" x14ac:dyDescent="0.25">
      <c r="A349" s="51" t="s">
        <v>216</v>
      </c>
    </row>
    <row r="350" spans="1:14" x14ac:dyDescent="0.25">
      <c r="N350" s="280" t="s">
        <v>217</v>
      </c>
    </row>
    <row r="351" spans="1:14" x14ac:dyDescent="0.25">
      <c r="A351" s="11"/>
    </row>
    <row r="352" spans="1:14" ht="15.75" thickBot="1" x14ac:dyDescent="0.3">
      <c r="A352" s="5" t="s">
        <v>19</v>
      </c>
    </row>
    <row r="353" spans="1:5" ht="35.25" customHeight="1" x14ac:dyDescent="0.25">
      <c r="A353" s="551" t="s">
        <v>20</v>
      </c>
      <c r="B353" s="552"/>
      <c r="C353" s="12"/>
      <c r="D353" s="12"/>
      <c r="E353" s="553" t="s">
        <v>21</v>
      </c>
    </row>
    <row r="354" spans="1:5" ht="15.75" thickBot="1" x14ac:dyDescent="0.3">
      <c r="A354" s="555" t="s">
        <v>22</v>
      </c>
      <c r="B354" s="556"/>
      <c r="C354" s="13" t="s">
        <v>23</v>
      </c>
      <c r="D354" s="13"/>
      <c r="E354" s="554"/>
    </row>
    <row r="355" spans="1:5" ht="15.75" thickBot="1" x14ac:dyDescent="0.3">
      <c r="A355" s="557"/>
      <c r="B355" s="558"/>
      <c r="C355" s="14"/>
      <c r="D355" s="14"/>
      <c r="E355" s="478" t="s">
        <v>144</v>
      </c>
    </row>
    <row r="356" spans="1:5" ht="15.75" thickBot="1" x14ac:dyDescent="0.3">
      <c r="A356" s="15">
        <v>423</v>
      </c>
      <c r="B356" s="17"/>
      <c r="C356" s="23" t="s">
        <v>64</v>
      </c>
      <c r="D356" s="23"/>
      <c r="E356" s="18">
        <v>1000</v>
      </c>
    </row>
    <row r="357" spans="1:5" ht="15.75" thickBot="1" x14ac:dyDescent="0.3">
      <c r="A357" s="544"/>
      <c r="B357" s="19">
        <v>423500</v>
      </c>
      <c r="C357" s="186" t="s">
        <v>218</v>
      </c>
      <c r="D357" s="186"/>
      <c r="E357" s="21">
        <v>1000</v>
      </c>
    </row>
    <row r="358" spans="1:5" x14ac:dyDescent="0.25">
      <c r="A358" s="545"/>
      <c r="B358" s="617"/>
      <c r="C358" s="92" t="s">
        <v>77</v>
      </c>
      <c r="D358" s="92"/>
      <c r="E358" s="581"/>
    </row>
    <row r="359" spans="1:5" x14ac:dyDescent="0.25">
      <c r="A359" s="545"/>
      <c r="B359" s="618"/>
      <c r="C359" s="94" t="s">
        <v>59</v>
      </c>
      <c r="D359" s="94"/>
      <c r="E359" s="582"/>
    </row>
    <row r="360" spans="1:5" ht="15.75" thickBot="1" x14ac:dyDescent="0.3">
      <c r="A360" s="546"/>
      <c r="B360" s="619"/>
      <c r="C360" s="186" t="s">
        <v>211</v>
      </c>
      <c r="D360" s="186"/>
      <c r="E360" s="583"/>
    </row>
    <row r="361" spans="1:5" ht="15.75" thickBot="1" x14ac:dyDescent="0.3">
      <c r="A361" s="15">
        <v>424</v>
      </c>
      <c r="B361" s="17"/>
      <c r="C361" s="23" t="s">
        <v>145</v>
      </c>
      <c r="D361" s="23"/>
      <c r="E361" s="18">
        <v>231000000</v>
      </c>
    </row>
    <row r="362" spans="1:5" ht="15.75" thickBot="1" x14ac:dyDescent="0.3">
      <c r="A362" s="575"/>
      <c r="B362" s="19">
        <v>424900</v>
      </c>
      <c r="C362" s="27" t="s">
        <v>219</v>
      </c>
      <c r="D362" s="27"/>
      <c r="E362" s="21"/>
    </row>
    <row r="363" spans="1:5" x14ac:dyDescent="0.25">
      <c r="A363" s="576"/>
      <c r="B363" s="549"/>
      <c r="C363" s="92" t="s">
        <v>77</v>
      </c>
      <c r="D363" s="92"/>
      <c r="E363" s="572"/>
    </row>
    <row r="364" spans="1:5" x14ac:dyDescent="0.25">
      <c r="A364" s="576"/>
      <c r="B364" s="550"/>
      <c r="C364" s="94" t="s">
        <v>59</v>
      </c>
      <c r="D364" s="94"/>
      <c r="E364" s="573"/>
    </row>
    <row r="365" spans="1:5" ht="24" customHeight="1" thickBot="1" x14ac:dyDescent="0.3">
      <c r="A365" s="577"/>
      <c r="B365" s="550"/>
      <c r="C365" s="281" t="s">
        <v>220</v>
      </c>
      <c r="D365" s="93">
        <v>231000000</v>
      </c>
      <c r="E365" s="574"/>
    </row>
    <row r="366" spans="1:5" ht="15.75" thickBot="1" x14ac:dyDescent="0.3">
      <c r="A366" s="282">
        <v>512</v>
      </c>
      <c r="B366" s="283">
        <v>512</v>
      </c>
      <c r="C366" s="609"/>
      <c r="D366" s="610"/>
      <c r="E366" s="284">
        <v>0</v>
      </c>
    </row>
    <row r="367" spans="1:5" ht="15.75" thickBot="1" x14ac:dyDescent="0.3">
      <c r="A367" s="589" t="s">
        <v>139</v>
      </c>
      <c r="B367" s="611"/>
      <c r="C367" s="612"/>
      <c r="D367" s="285"/>
      <c r="E367" s="18">
        <f>E356+E361</f>
        <v>231001000</v>
      </c>
    </row>
    <row r="368" spans="1:5" x14ac:dyDescent="0.25">
      <c r="A368" s="11"/>
    </row>
    <row r="369" spans="1:14" x14ac:dyDescent="0.25">
      <c r="A369" s="11"/>
    </row>
    <row r="370" spans="1:14" x14ac:dyDescent="0.25">
      <c r="A370" s="11"/>
    </row>
    <row r="371" spans="1:14" ht="15.75" thickBot="1" x14ac:dyDescent="0.3">
      <c r="A371" s="286" t="s">
        <v>221</v>
      </c>
    </row>
    <row r="372" spans="1:14" ht="15.75" thickBot="1" x14ac:dyDescent="0.3">
      <c r="A372" s="7" t="s">
        <v>4</v>
      </c>
      <c r="B372" s="8">
        <v>460</v>
      </c>
    </row>
    <row r="373" spans="1:14" ht="39" thickBot="1" x14ac:dyDescent="0.3">
      <c r="A373" s="440" t="s">
        <v>6</v>
      </c>
      <c r="B373" s="9" t="s">
        <v>7</v>
      </c>
    </row>
    <row r="374" spans="1:14" ht="15.75" thickBot="1" x14ac:dyDescent="0.3">
      <c r="A374" s="440" t="s">
        <v>8</v>
      </c>
      <c r="B374" s="9">
        <v>703</v>
      </c>
    </row>
    <row r="375" spans="1:14" ht="26.25" thickBot="1" x14ac:dyDescent="0.3">
      <c r="A375" s="440" t="s">
        <v>9</v>
      </c>
      <c r="B375" s="9" t="s">
        <v>222</v>
      </c>
    </row>
    <row r="376" spans="1:14" ht="15.75" thickBot="1" x14ac:dyDescent="0.3">
      <c r="A376" s="440" t="s">
        <v>11</v>
      </c>
      <c r="B376" s="9">
        <v>11</v>
      </c>
    </row>
    <row r="377" spans="1:14" ht="15.75" thickBot="1" x14ac:dyDescent="0.3">
      <c r="A377" s="440" t="s">
        <v>12</v>
      </c>
      <c r="B377" s="9" t="s">
        <v>13</v>
      </c>
    </row>
    <row r="378" spans="1:14" ht="15.75" thickBot="1" x14ac:dyDescent="0.3">
      <c r="A378" s="440" t="s">
        <v>14</v>
      </c>
      <c r="B378" s="9" t="s">
        <v>15</v>
      </c>
    </row>
    <row r="379" spans="1:14" ht="26.25" thickBot="1" x14ac:dyDescent="0.3">
      <c r="A379" s="440" t="s">
        <v>16</v>
      </c>
      <c r="B379" s="9" t="s">
        <v>17</v>
      </c>
    </row>
    <row r="380" spans="1:14" x14ac:dyDescent="0.25">
      <c r="A380" s="51" t="s">
        <v>216</v>
      </c>
    </row>
    <row r="381" spans="1:14" x14ac:dyDescent="0.25">
      <c r="N381" s="280" t="s">
        <v>217</v>
      </c>
    </row>
    <row r="382" spans="1:14" x14ac:dyDescent="0.25">
      <c r="A382" s="11"/>
    </row>
    <row r="383" spans="1:14" ht="15.75" thickBot="1" x14ac:dyDescent="0.3">
      <c r="A383" s="5" t="s">
        <v>223</v>
      </c>
    </row>
    <row r="384" spans="1:14" ht="35.25" customHeight="1" x14ac:dyDescent="0.25">
      <c r="A384" s="613" t="s">
        <v>224</v>
      </c>
      <c r="B384" s="614"/>
      <c r="C384" s="12"/>
      <c r="D384" s="12"/>
      <c r="E384" s="553" t="s">
        <v>21</v>
      </c>
    </row>
    <row r="385" spans="1:5" ht="15.75" thickBot="1" x14ac:dyDescent="0.3">
      <c r="A385" s="555" t="s">
        <v>22</v>
      </c>
      <c r="B385" s="556"/>
      <c r="C385" s="13" t="s">
        <v>23</v>
      </c>
      <c r="D385" s="13"/>
      <c r="E385" s="554"/>
    </row>
    <row r="386" spans="1:5" ht="15.75" thickBot="1" x14ac:dyDescent="0.3">
      <c r="A386" s="615"/>
      <c r="B386" s="616"/>
      <c r="C386" s="14"/>
      <c r="D386" s="14"/>
      <c r="E386" s="478" t="s">
        <v>24</v>
      </c>
    </row>
    <row r="387" spans="1:5" ht="15.75" thickBot="1" x14ac:dyDescent="0.3">
      <c r="A387" s="15">
        <v>411</v>
      </c>
      <c r="B387" s="16"/>
      <c r="C387" s="17" t="s">
        <v>25</v>
      </c>
      <c r="D387" s="17"/>
      <c r="E387" s="18">
        <f>SUM(E388)</f>
        <v>24105000</v>
      </c>
    </row>
    <row r="388" spans="1:5" ht="15.75" thickBot="1" x14ac:dyDescent="0.3">
      <c r="A388" s="620"/>
      <c r="B388" s="287">
        <v>411100</v>
      </c>
      <c r="C388" s="288" t="s">
        <v>26</v>
      </c>
      <c r="D388" s="288"/>
      <c r="E388" s="289">
        <v>24105000</v>
      </c>
    </row>
    <row r="389" spans="1:5" ht="15.75" thickBot="1" x14ac:dyDescent="0.3">
      <c r="A389" s="621"/>
      <c r="B389" s="287"/>
      <c r="C389" s="288" t="s">
        <v>27</v>
      </c>
      <c r="D389" s="288"/>
      <c r="E389" s="290"/>
    </row>
    <row r="390" spans="1:5" ht="15.75" thickBot="1" x14ac:dyDescent="0.3">
      <c r="A390" s="15">
        <v>412</v>
      </c>
      <c r="B390" s="16"/>
      <c r="C390" s="17" t="s">
        <v>225</v>
      </c>
      <c r="D390" s="17"/>
      <c r="E390" s="18">
        <v>3652000</v>
      </c>
    </row>
    <row r="391" spans="1:5" ht="15.75" thickBot="1" x14ac:dyDescent="0.3">
      <c r="A391" s="620"/>
      <c r="B391" s="287">
        <v>412100</v>
      </c>
      <c r="C391" s="288" t="s">
        <v>29</v>
      </c>
      <c r="D391" s="288"/>
      <c r="E391" s="289">
        <v>809000</v>
      </c>
    </row>
    <row r="392" spans="1:5" ht="15.75" thickBot="1" x14ac:dyDescent="0.3">
      <c r="A392" s="626"/>
      <c r="B392" s="287"/>
      <c r="C392" s="288" t="s">
        <v>30</v>
      </c>
      <c r="D392" s="288"/>
      <c r="E392" s="290"/>
    </row>
    <row r="393" spans="1:5" ht="15.75" thickBot="1" x14ac:dyDescent="0.3">
      <c r="A393" s="626"/>
      <c r="B393" s="287">
        <v>412200</v>
      </c>
      <c r="C393" s="288" t="s">
        <v>31</v>
      </c>
      <c r="D393" s="288"/>
      <c r="E393" s="289">
        <v>398000</v>
      </c>
    </row>
    <row r="394" spans="1:5" ht="15.75" thickBot="1" x14ac:dyDescent="0.3">
      <c r="A394" s="621"/>
      <c r="B394" s="287"/>
      <c r="C394" s="288" t="s">
        <v>32</v>
      </c>
      <c r="D394" s="288"/>
      <c r="E394" s="290"/>
    </row>
    <row r="395" spans="1:5" ht="15.75" thickBot="1" x14ac:dyDescent="0.3">
      <c r="A395" s="15">
        <v>413</v>
      </c>
      <c r="B395" s="291"/>
      <c r="C395" s="17" t="s">
        <v>226</v>
      </c>
      <c r="D395" s="17"/>
      <c r="E395" s="18">
        <v>144000</v>
      </c>
    </row>
    <row r="396" spans="1:5" ht="15.75" thickBot="1" x14ac:dyDescent="0.3">
      <c r="A396" s="292"/>
      <c r="B396" s="287">
        <v>413100</v>
      </c>
      <c r="C396" s="288" t="s">
        <v>33</v>
      </c>
      <c r="D396" s="288"/>
      <c r="E396" s="289"/>
    </row>
    <row r="397" spans="1:5" x14ac:dyDescent="0.25">
      <c r="A397" s="620"/>
      <c r="B397" s="629"/>
      <c r="C397" s="94" t="s">
        <v>59</v>
      </c>
      <c r="D397" s="94"/>
      <c r="E397" s="606"/>
    </row>
    <row r="398" spans="1:5" x14ac:dyDescent="0.25">
      <c r="A398" s="626"/>
      <c r="B398" s="630"/>
      <c r="C398" s="94" t="s">
        <v>227</v>
      </c>
      <c r="D398" s="94"/>
      <c r="E398" s="607"/>
    </row>
    <row r="399" spans="1:5" ht="15.75" thickBot="1" x14ac:dyDescent="0.3">
      <c r="A399" s="621"/>
      <c r="B399" s="631"/>
      <c r="C399" s="288" t="s">
        <v>228</v>
      </c>
      <c r="D399" s="288"/>
      <c r="E399" s="608"/>
    </row>
    <row r="400" spans="1:5" ht="15.75" thickBot="1" x14ac:dyDescent="0.3">
      <c r="A400" s="15">
        <v>414</v>
      </c>
      <c r="B400" s="16"/>
      <c r="C400" s="17" t="s">
        <v>225</v>
      </c>
      <c r="D400" s="17"/>
      <c r="E400" s="18">
        <v>152000</v>
      </c>
    </row>
    <row r="401" spans="1:8" ht="15.75" thickBot="1" x14ac:dyDescent="0.3">
      <c r="A401" s="549"/>
      <c r="B401" s="19">
        <v>414100</v>
      </c>
      <c r="C401" s="20" t="s">
        <v>37</v>
      </c>
      <c r="D401" s="20"/>
      <c r="E401" s="289">
        <v>1000</v>
      </c>
    </row>
    <row r="402" spans="1:8" ht="15.75" thickBot="1" x14ac:dyDescent="0.3">
      <c r="A402" s="550"/>
      <c r="B402" s="19"/>
      <c r="C402" s="27" t="s">
        <v>38</v>
      </c>
      <c r="D402" s="27"/>
      <c r="E402" s="290"/>
    </row>
    <row r="403" spans="1:8" ht="15.75" thickBot="1" x14ac:dyDescent="0.3">
      <c r="A403" s="550"/>
      <c r="B403" s="287">
        <v>414300</v>
      </c>
      <c r="C403" s="288" t="s">
        <v>39</v>
      </c>
      <c r="D403" s="288"/>
      <c r="E403" s="289">
        <v>75000</v>
      </c>
    </row>
    <row r="404" spans="1:8" ht="15.75" thickBot="1" x14ac:dyDescent="0.3">
      <c r="A404" s="550"/>
      <c r="B404" s="287"/>
      <c r="C404" s="288" t="s">
        <v>40</v>
      </c>
      <c r="D404" s="288"/>
      <c r="E404" s="290"/>
    </row>
    <row r="405" spans="1:8" ht="15.75" thickBot="1" x14ac:dyDescent="0.3">
      <c r="A405" s="550"/>
      <c r="B405" s="287">
        <v>414400</v>
      </c>
      <c r="C405" s="288" t="s">
        <v>41</v>
      </c>
      <c r="D405" s="288"/>
      <c r="E405" s="289">
        <v>75000</v>
      </c>
    </row>
    <row r="406" spans="1:8" ht="15.75" thickBot="1" x14ac:dyDescent="0.3">
      <c r="A406" s="578"/>
      <c r="B406" s="287"/>
      <c r="C406" s="288" t="s">
        <v>42</v>
      </c>
      <c r="D406" s="288"/>
      <c r="E406" s="290"/>
    </row>
    <row r="407" spans="1:8" ht="15.75" thickBot="1" x14ac:dyDescent="0.3">
      <c r="A407" s="15">
        <v>415</v>
      </c>
      <c r="B407" s="16"/>
      <c r="C407" s="17" t="s">
        <v>43</v>
      </c>
      <c r="D407" s="17"/>
      <c r="E407" s="18">
        <v>850000</v>
      </c>
    </row>
    <row r="408" spans="1:8" ht="15.75" thickBot="1" x14ac:dyDescent="0.3">
      <c r="A408" s="620"/>
      <c r="B408" s="287">
        <v>415100</v>
      </c>
      <c r="C408" s="288" t="s">
        <v>43</v>
      </c>
      <c r="D408" s="288"/>
      <c r="E408" s="289">
        <v>50000</v>
      </c>
    </row>
    <row r="409" spans="1:8" ht="15.75" thickBot="1" x14ac:dyDescent="0.3">
      <c r="A409" s="621"/>
      <c r="B409" s="287"/>
      <c r="C409" s="288" t="s">
        <v>44</v>
      </c>
      <c r="D409" s="288"/>
      <c r="E409" s="290"/>
    </row>
    <row r="410" spans="1:8" ht="15.75" thickBot="1" x14ac:dyDescent="0.3">
      <c r="A410" s="293">
        <v>416</v>
      </c>
      <c r="B410" s="291"/>
      <c r="C410" s="17" t="s">
        <v>229</v>
      </c>
      <c r="D410" s="17"/>
      <c r="E410" s="18">
        <v>300000</v>
      </c>
    </row>
    <row r="411" spans="1:8" ht="15.75" thickBot="1" x14ac:dyDescent="0.3">
      <c r="A411" s="294"/>
      <c r="B411" s="287">
        <v>416100</v>
      </c>
      <c r="C411" s="288" t="s">
        <v>229</v>
      </c>
      <c r="D411" s="288"/>
      <c r="E411" s="289">
        <v>30000</v>
      </c>
    </row>
    <row r="412" spans="1:8" ht="15.75" thickBot="1" x14ac:dyDescent="0.3">
      <c r="A412" s="294"/>
      <c r="B412" s="287"/>
      <c r="C412" s="288" t="s">
        <v>230</v>
      </c>
      <c r="D412" s="288"/>
      <c r="E412" s="290"/>
    </row>
    <row r="413" spans="1:8" ht="15.75" thickBot="1" x14ac:dyDescent="0.3">
      <c r="A413" s="295">
        <v>421</v>
      </c>
      <c r="B413" s="16"/>
      <c r="C413" s="296" t="s">
        <v>48</v>
      </c>
      <c r="D413" s="17"/>
      <c r="E413" s="18">
        <f>E414+E421+E428</f>
        <v>7250000</v>
      </c>
      <c r="F413">
        <v>8000000</v>
      </c>
    </row>
    <row r="414" spans="1:8" ht="15.75" thickBot="1" x14ac:dyDescent="0.3">
      <c r="A414" s="587"/>
      <c r="B414" s="297">
        <v>421400</v>
      </c>
      <c r="C414" s="298" t="s">
        <v>51</v>
      </c>
      <c r="D414" s="299"/>
      <c r="E414" s="300">
        <v>2800000</v>
      </c>
      <c r="F414" s="43">
        <f>E415+E418</f>
        <v>3101315.08</v>
      </c>
      <c r="G414" s="43"/>
    </row>
    <row r="415" spans="1:8" x14ac:dyDescent="0.25">
      <c r="A415" s="588"/>
      <c r="B415" s="301"/>
      <c r="C415" s="302" t="s">
        <v>67</v>
      </c>
      <c r="D415" s="303"/>
      <c r="E415" s="304">
        <f>D416+D417</f>
        <v>581315.08000000007</v>
      </c>
    </row>
    <row r="416" spans="1:8" x14ac:dyDescent="0.25">
      <c r="A416" s="588"/>
      <c r="B416" s="301"/>
      <c r="C416" s="305" t="s">
        <v>231</v>
      </c>
      <c r="D416" s="306">
        <v>365499.34</v>
      </c>
      <c r="E416" s="307"/>
      <c r="F416" s="43">
        <v>800000</v>
      </c>
      <c r="G416" s="43"/>
      <c r="H416" t="s">
        <v>232</v>
      </c>
    </row>
    <row r="417" spans="1:9" x14ac:dyDescent="0.25">
      <c r="A417" s="588"/>
      <c r="B417" s="301"/>
      <c r="C417" s="305" t="s">
        <v>233</v>
      </c>
      <c r="D417" s="306">
        <v>215815.74</v>
      </c>
      <c r="E417" s="307"/>
      <c r="F417" s="43">
        <v>800000</v>
      </c>
      <c r="G417" s="43"/>
      <c r="H417" t="s">
        <v>232</v>
      </c>
    </row>
    <row r="418" spans="1:9" x14ac:dyDescent="0.25">
      <c r="A418" s="588"/>
      <c r="B418" s="301"/>
      <c r="C418" s="308" t="s">
        <v>59</v>
      </c>
      <c r="D418" s="306"/>
      <c r="E418" s="304">
        <f>D419+D420</f>
        <v>2520000</v>
      </c>
    </row>
    <row r="419" spans="1:9" x14ac:dyDescent="0.25">
      <c r="A419" s="588"/>
      <c r="B419" s="301"/>
      <c r="C419" s="308" t="s">
        <v>234</v>
      </c>
      <c r="D419" s="306">
        <v>720000</v>
      </c>
      <c r="E419" s="307"/>
    </row>
    <row r="420" spans="1:9" ht="15.75" thickBot="1" x14ac:dyDescent="0.3">
      <c r="A420" s="588"/>
      <c r="B420" s="309"/>
      <c r="C420" s="310" t="s">
        <v>235</v>
      </c>
      <c r="D420" s="311">
        <v>1800000</v>
      </c>
      <c r="E420" s="312"/>
      <c r="H420" t="s">
        <v>236</v>
      </c>
      <c r="I420" s="43">
        <f>E418+E424+D431</f>
        <v>4289626</v>
      </c>
    </row>
    <row r="421" spans="1:9" ht="15.75" thickBot="1" x14ac:dyDescent="0.3">
      <c r="A421" s="588"/>
      <c r="B421" s="313">
        <v>421500</v>
      </c>
      <c r="C421" s="314" t="s">
        <v>237</v>
      </c>
      <c r="D421" s="185"/>
      <c r="E421" s="315">
        <v>750000</v>
      </c>
      <c r="H421" t="s">
        <v>238</v>
      </c>
      <c r="I421" s="43">
        <f>E415+E422</f>
        <v>861689.08000000007</v>
      </c>
    </row>
    <row r="422" spans="1:9" x14ac:dyDescent="0.25">
      <c r="A422" s="588"/>
      <c r="B422" s="623"/>
      <c r="C422" s="302" t="s">
        <v>67</v>
      </c>
      <c r="D422" s="316"/>
      <c r="E422" s="317">
        <f>D423</f>
        <v>280374</v>
      </c>
      <c r="H422" t="s">
        <v>239</v>
      </c>
      <c r="I422" s="43">
        <f>E413-I420-I421</f>
        <v>2098684.92</v>
      </c>
    </row>
    <row r="423" spans="1:9" x14ac:dyDescent="0.25">
      <c r="A423" s="588"/>
      <c r="B423" s="624"/>
      <c r="C423" s="318" t="s">
        <v>240</v>
      </c>
      <c r="D423" s="319">
        <v>280374</v>
      </c>
      <c r="E423" s="373"/>
      <c r="F423" t="s">
        <v>241</v>
      </c>
      <c r="H423" s="43"/>
    </row>
    <row r="424" spans="1:9" x14ac:dyDescent="0.25">
      <c r="A424" s="588"/>
      <c r="B424" s="624"/>
      <c r="C424" s="308" t="s">
        <v>59</v>
      </c>
      <c r="D424" s="319"/>
      <c r="E424" s="320">
        <f>E421-E422</f>
        <v>469626</v>
      </c>
    </row>
    <row r="425" spans="1:9" x14ac:dyDescent="0.25">
      <c r="A425" s="588"/>
      <c r="B425" s="624"/>
      <c r="C425" s="321" t="s">
        <v>242</v>
      </c>
      <c r="D425" s="322">
        <v>80000</v>
      </c>
      <c r="E425" s="373"/>
      <c r="I425" s="43">
        <f>E414+E421+E428</f>
        <v>7250000</v>
      </c>
    </row>
    <row r="426" spans="1:9" x14ac:dyDescent="0.25">
      <c r="A426" s="588"/>
      <c r="B426" s="624"/>
      <c r="C426" s="323" t="s">
        <v>243</v>
      </c>
      <c r="D426" s="322">
        <v>360000</v>
      </c>
      <c r="E426" s="373"/>
    </row>
    <row r="427" spans="1:9" ht="15.75" thickBot="1" x14ac:dyDescent="0.3">
      <c r="A427" s="588"/>
      <c r="B427" s="625"/>
      <c r="C427" s="324" t="s">
        <v>244</v>
      </c>
      <c r="D427" s="235">
        <v>20000</v>
      </c>
      <c r="E427" s="9"/>
    </row>
    <row r="428" spans="1:9" ht="15.75" thickBot="1" x14ac:dyDescent="0.3">
      <c r="A428" s="588"/>
      <c r="B428" s="325">
        <v>421600</v>
      </c>
      <c r="C428" s="326" t="s">
        <v>245</v>
      </c>
      <c r="D428" s="186"/>
      <c r="E428" s="289">
        <v>3700000</v>
      </c>
      <c r="F428">
        <v>2025</v>
      </c>
    </row>
    <row r="429" spans="1:9" x14ac:dyDescent="0.25">
      <c r="A429" s="588"/>
      <c r="B429" s="623"/>
      <c r="C429" s="327" t="s">
        <v>77</v>
      </c>
      <c r="D429" s="265"/>
      <c r="E429" s="328"/>
      <c r="F429">
        <v>1528000</v>
      </c>
    </row>
    <row r="430" spans="1:9" x14ac:dyDescent="0.25">
      <c r="A430" s="588"/>
      <c r="B430" s="624"/>
      <c r="C430" s="52" t="s">
        <v>59</v>
      </c>
      <c r="D430" s="155"/>
      <c r="E430" s="329">
        <v>3700000</v>
      </c>
    </row>
    <row r="431" spans="1:9" x14ac:dyDescent="0.25">
      <c r="A431" s="588"/>
      <c r="B431" s="624"/>
      <c r="C431" s="327" t="s">
        <v>246</v>
      </c>
      <c r="D431" s="155">
        <v>1300000</v>
      </c>
      <c r="E431" s="329"/>
    </row>
    <row r="432" spans="1:9" ht="15.75" thickBot="1" x14ac:dyDescent="0.3">
      <c r="A432" s="622"/>
      <c r="B432" s="625"/>
      <c r="C432" s="330" t="s">
        <v>247</v>
      </c>
      <c r="D432" s="157">
        <v>2400000</v>
      </c>
      <c r="E432" s="331"/>
      <c r="F432" s="332" t="s">
        <v>248</v>
      </c>
      <c r="G432" s="332"/>
    </row>
    <row r="433" spans="1:9" ht="15.75" thickBot="1" x14ac:dyDescent="0.3">
      <c r="A433" s="15">
        <v>422</v>
      </c>
      <c r="B433" s="197"/>
      <c r="C433" s="333" t="s">
        <v>57</v>
      </c>
      <c r="D433" s="17"/>
      <c r="E433" s="18">
        <v>8335000</v>
      </c>
    </row>
    <row r="434" spans="1:9" ht="15.75" thickBot="1" x14ac:dyDescent="0.3">
      <c r="A434" s="620"/>
      <c r="B434" s="334">
        <v>422100</v>
      </c>
      <c r="C434" s="185" t="s">
        <v>58</v>
      </c>
      <c r="D434" s="185"/>
      <c r="E434" s="289">
        <v>1250000</v>
      </c>
    </row>
    <row r="435" spans="1:9" x14ac:dyDescent="0.25">
      <c r="A435" s="626"/>
      <c r="B435" s="627"/>
      <c r="C435" s="335" t="s">
        <v>67</v>
      </c>
      <c r="D435" s="252"/>
      <c r="E435" s="317">
        <f>D436</f>
        <v>57210</v>
      </c>
    </row>
    <row r="436" spans="1:9" ht="26.25" customHeight="1" x14ac:dyDescent="0.25">
      <c r="A436" s="626"/>
      <c r="B436" s="628"/>
      <c r="C436" s="336" t="s">
        <v>249</v>
      </c>
      <c r="D436" s="254">
        <v>57210</v>
      </c>
      <c r="E436" s="373"/>
      <c r="G436" t="s">
        <v>250</v>
      </c>
      <c r="H436" s="43">
        <f>E435+E442</f>
        <v>3040497.5700000003</v>
      </c>
      <c r="I436" s="43"/>
    </row>
    <row r="437" spans="1:9" x14ac:dyDescent="0.25">
      <c r="A437" s="626"/>
      <c r="B437" s="628"/>
      <c r="C437" s="308" t="s">
        <v>59</v>
      </c>
      <c r="D437" s="116"/>
      <c r="E437" s="320">
        <f>E434-E435</f>
        <v>1192790</v>
      </c>
      <c r="G437" t="s">
        <v>251</v>
      </c>
      <c r="H437" s="43">
        <f>E437+D446+D447+D448</f>
        <v>5092790</v>
      </c>
    </row>
    <row r="438" spans="1:9" x14ac:dyDescent="0.25">
      <c r="A438" s="626"/>
      <c r="B438" s="628"/>
      <c r="C438" s="323" t="s">
        <v>252</v>
      </c>
      <c r="D438" s="223">
        <f>E437-D439-D440</f>
        <v>592790</v>
      </c>
      <c r="E438" s="373"/>
      <c r="G438" t="s">
        <v>239</v>
      </c>
      <c r="H438" s="43">
        <f>E433-H436-H437</f>
        <v>201712.4299999997</v>
      </c>
    </row>
    <row r="439" spans="1:9" x14ac:dyDescent="0.25">
      <c r="A439" s="626"/>
      <c r="B439" s="628"/>
      <c r="C439" s="323" t="s">
        <v>253</v>
      </c>
      <c r="D439" s="223">
        <v>400000</v>
      </c>
      <c r="E439" s="373"/>
    </row>
    <row r="440" spans="1:9" ht="15.75" thickBot="1" x14ac:dyDescent="0.3">
      <c r="A440" s="626"/>
      <c r="B440" s="628"/>
      <c r="C440" s="323" t="s">
        <v>254</v>
      </c>
      <c r="D440" s="223">
        <v>200000</v>
      </c>
      <c r="E440" s="373"/>
    </row>
    <row r="441" spans="1:9" ht="15.75" thickBot="1" x14ac:dyDescent="0.3">
      <c r="A441" s="626"/>
      <c r="B441" s="337">
        <v>422200</v>
      </c>
      <c r="C441" s="338" t="s">
        <v>61</v>
      </c>
      <c r="D441" s="339"/>
      <c r="E441" s="340">
        <v>7085000</v>
      </c>
    </row>
    <row r="442" spans="1:9" x14ac:dyDescent="0.25">
      <c r="A442" s="626"/>
      <c r="B442" s="592"/>
      <c r="C442" s="92" t="s">
        <v>67</v>
      </c>
      <c r="D442" s="93"/>
      <c r="E442" s="328">
        <f>D443+D444</f>
        <v>2983287.5700000003</v>
      </c>
    </row>
    <row r="443" spans="1:9" x14ac:dyDescent="0.25">
      <c r="A443" s="626"/>
      <c r="B443" s="593"/>
      <c r="C443" s="92" t="s">
        <v>255</v>
      </c>
      <c r="D443" s="93">
        <v>1616148</v>
      </c>
      <c r="E443" s="415"/>
    </row>
    <row r="444" spans="1:9" x14ac:dyDescent="0.25">
      <c r="A444" s="626"/>
      <c r="B444" s="593"/>
      <c r="C444" s="341" t="s">
        <v>256</v>
      </c>
      <c r="D444" s="93">
        <v>1367139.57</v>
      </c>
      <c r="E444" s="415"/>
    </row>
    <row r="445" spans="1:9" x14ac:dyDescent="0.25">
      <c r="A445" s="626"/>
      <c r="B445" s="593"/>
      <c r="C445" s="94" t="s">
        <v>59</v>
      </c>
      <c r="D445" s="95"/>
      <c r="E445" s="329">
        <f>E441-E442</f>
        <v>4101712.4299999997</v>
      </c>
      <c r="F445" s="43"/>
      <c r="G445" s="43"/>
      <c r="H445" s="43"/>
    </row>
    <row r="446" spans="1:9" x14ac:dyDescent="0.25">
      <c r="A446" s="626"/>
      <c r="B446" s="593"/>
      <c r="C446" s="185" t="s">
        <v>257</v>
      </c>
      <c r="D446" s="93">
        <v>200000</v>
      </c>
      <c r="E446" s="415"/>
      <c r="H446" s="43"/>
    </row>
    <row r="447" spans="1:9" x14ac:dyDescent="0.25">
      <c r="A447" s="626"/>
      <c r="B447" s="593"/>
      <c r="C447" s="185" t="s">
        <v>258</v>
      </c>
      <c r="D447" s="93">
        <v>2100000</v>
      </c>
      <c r="E447" s="415"/>
      <c r="H447" s="43"/>
    </row>
    <row r="448" spans="1:9" x14ac:dyDescent="0.25">
      <c r="A448" s="626"/>
      <c r="B448" s="593"/>
      <c r="C448" s="194" t="s">
        <v>259</v>
      </c>
      <c r="D448" s="93">
        <v>1600000</v>
      </c>
      <c r="E448" s="415"/>
    </row>
    <row r="449" spans="1:11" ht="15.75" thickBot="1" x14ac:dyDescent="0.3">
      <c r="A449" s="621"/>
      <c r="B449" s="594"/>
      <c r="C449" s="342" t="s">
        <v>260</v>
      </c>
      <c r="D449" s="343">
        <f>E445-D446-D447-D448</f>
        <v>201712.4299999997</v>
      </c>
      <c r="E449" s="440"/>
    </row>
    <row r="450" spans="1:11" ht="15.75" thickBot="1" x14ac:dyDescent="0.3">
      <c r="A450" s="15">
        <v>423</v>
      </c>
      <c r="B450" s="16"/>
      <c r="C450" s="17" t="s">
        <v>64</v>
      </c>
      <c r="D450" s="126"/>
      <c r="E450" s="18">
        <v>42954000</v>
      </c>
      <c r="F450" s="43">
        <v>35000000</v>
      </c>
      <c r="G450" s="43"/>
      <c r="J450" s="43">
        <v>42954000</v>
      </c>
    </row>
    <row r="451" spans="1:11" ht="15.75" thickBot="1" x14ac:dyDescent="0.3">
      <c r="A451" s="632"/>
      <c r="B451" s="344">
        <v>423100</v>
      </c>
      <c r="C451" s="345" t="s">
        <v>261</v>
      </c>
      <c r="D451" s="346"/>
      <c r="E451" s="340">
        <v>1700000</v>
      </c>
      <c r="F451" s="43">
        <v>1000000</v>
      </c>
      <c r="G451" s="43"/>
      <c r="I451" t="s">
        <v>262</v>
      </c>
      <c r="J451" s="43">
        <f>D453+D459+D470+D471+D491+D492+D493</f>
        <v>2483830</v>
      </c>
    </row>
    <row r="452" spans="1:11" x14ac:dyDescent="0.25">
      <c r="A452" s="633"/>
      <c r="B452" s="457"/>
      <c r="C452" s="32" t="s">
        <v>67</v>
      </c>
      <c r="D452" s="347"/>
      <c r="E452" s="348">
        <f>D453</f>
        <v>640188</v>
      </c>
      <c r="F452" s="43"/>
      <c r="G452" s="43"/>
      <c r="I452" t="s">
        <v>164</v>
      </c>
      <c r="J452" s="43" t="e">
        <f>D455+D461+D466+D467+D473+D475+D474+D480+D481+D482+D483+D486+D495+D496+D497+D498+D499+D501+#REF!+D487</f>
        <v>#REF!</v>
      </c>
    </row>
    <row r="453" spans="1:11" x14ac:dyDescent="0.25">
      <c r="A453" s="633"/>
      <c r="B453" s="457"/>
      <c r="C453" s="32" t="s">
        <v>263</v>
      </c>
      <c r="D453" s="347">
        <v>640188</v>
      </c>
      <c r="E453" s="419"/>
      <c r="F453" s="43"/>
      <c r="G453" s="43"/>
      <c r="I453" t="s">
        <v>165</v>
      </c>
      <c r="J453" s="43">
        <f>D456+D462+D476</f>
        <v>1663610</v>
      </c>
      <c r="K453" s="97"/>
    </row>
    <row r="454" spans="1:11" x14ac:dyDescent="0.25">
      <c r="A454" s="633"/>
      <c r="B454" s="457"/>
      <c r="C454" s="51" t="s">
        <v>59</v>
      </c>
      <c r="D454" s="349"/>
      <c r="E454" s="350">
        <f>E451-E452</f>
        <v>1059812</v>
      </c>
      <c r="F454" s="43"/>
      <c r="G454" s="43"/>
      <c r="J454" s="43"/>
      <c r="K454" s="97"/>
    </row>
    <row r="455" spans="1:11" x14ac:dyDescent="0.25">
      <c r="A455" s="633"/>
      <c r="B455" s="457"/>
      <c r="C455" s="10" t="s">
        <v>264</v>
      </c>
      <c r="D455" s="347">
        <v>500000</v>
      </c>
      <c r="E455" s="419"/>
      <c r="F455" s="43"/>
      <c r="G455" s="43"/>
      <c r="J455" s="43"/>
      <c r="K455" s="97"/>
    </row>
    <row r="456" spans="1:11" ht="15.75" thickBot="1" x14ac:dyDescent="0.3">
      <c r="A456" s="633"/>
      <c r="B456" s="351"/>
      <c r="C456" s="352" t="s">
        <v>169</v>
      </c>
      <c r="D456" s="353">
        <f>E454-D455</f>
        <v>559812</v>
      </c>
      <c r="E456" s="354"/>
      <c r="F456" s="43"/>
      <c r="G456" s="43"/>
      <c r="J456" s="43"/>
    </row>
    <row r="457" spans="1:11" ht="15.75" thickBot="1" x14ac:dyDescent="0.3">
      <c r="A457" s="626"/>
      <c r="B457" s="287">
        <v>423200</v>
      </c>
      <c r="C457" s="288" t="s">
        <v>265</v>
      </c>
      <c r="D457" s="355"/>
      <c r="E457" s="181">
        <v>3000000</v>
      </c>
      <c r="F457" s="43">
        <v>2500000</v>
      </c>
      <c r="G457" s="43"/>
    </row>
    <row r="458" spans="1:11" x14ac:dyDescent="0.25">
      <c r="A458" s="626"/>
      <c r="B458" s="634"/>
      <c r="C458" s="356" t="s">
        <v>77</v>
      </c>
      <c r="D458" s="93"/>
      <c r="E458" s="348">
        <f>D459</f>
        <v>1272000</v>
      </c>
      <c r="F458" s="43"/>
      <c r="G458" s="43"/>
    </row>
    <row r="459" spans="1:11" x14ac:dyDescent="0.25">
      <c r="A459" s="626"/>
      <c r="B459" s="635"/>
      <c r="C459" s="357" t="s">
        <v>266</v>
      </c>
      <c r="D459" s="93">
        <v>1272000</v>
      </c>
      <c r="E459" s="419"/>
      <c r="F459" s="43"/>
      <c r="G459" s="43"/>
      <c r="J459" s="43"/>
    </row>
    <row r="460" spans="1:11" x14ac:dyDescent="0.25">
      <c r="A460" s="626"/>
      <c r="B460" s="635"/>
      <c r="C460" s="243" t="s">
        <v>59</v>
      </c>
      <c r="D460" s="93"/>
      <c r="E460" s="350">
        <f>E457-E458</f>
        <v>1728000</v>
      </c>
      <c r="F460" s="43"/>
      <c r="G460" s="43"/>
      <c r="I460" s="43"/>
    </row>
    <row r="461" spans="1:11" x14ac:dyDescent="0.25">
      <c r="A461" s="626"/>
      <c r="B461" s="635"/>
      <c r="C461" s="244" t="s">
        <v>267</v>
      </c>
      <c r="D461" s="93">
        <f>4*160000</f>
        <v>640000</v>
      </c>
      <c r="E461" s="419"/>
      <c r="F461" s="43"/>
      <c r="G461" s="43"/>
    </row>
    <row r="462" spans="1:11" ht="15.75" thickBot="1" x14ac:dyDescent="0.3">
      <c r="A462" s="626"/>
      <c r="B462" s="636"/>
      <c r="C462" s="352" t="s">
        <v>169</v>
      </c>
      <c r="D462" s="157">
        <f>E460-D461</f>
        <v>1088000</v>
      </c>
      <c r="E462" s="294"/>
      <c r="F462" s="43"/>
      <c r="G462" s="43"/>
      <c r="J462" s="43"/>
    </row>
    <row r="463" spans="1:11" ht="15.75" thickBot="1" x14ac:dyDescent="0.3">
      <c r="A463" s="626"/>
      <c r="B463" s="287">
        <v>423300</v>
      </c>
      <c r="C463" s="288" t="s">
        <v>76</v>
      </c>
      <c r="D463" s="358"/>
      <c r="E463" s="289">
        <v>700000</v>
      </c>
      <c r="F463" s="43">
        <v>700000</v>
      </c>
      <c r="G463" s="43"/>
      <c r="K463" s="43"/>
    </row>
    <row r="464" spans="1:11" x14ac:dyDescent="0.25">
      <c r="A464" s="626"/>
      <c r="B464" s="629"/>
      <c r="C464" s="92" t="s">
        <v>77</v>
      </c>
      <c r="D464" s="265"/>
      <c r="E464" s="413">
        <v>0</v>
      </c>
      <c r="F464" s="43"/>
      <c r="G464" s="43"/>
      <c r="I464" s="43"/>
    </row>
    <row r="465" spans="1:8" x14ac:dyDescent="0.25">
      <c r="A465" s="626"/>
      <c r="B465" s="630"/>
      <c r="C465" s="94" t="s">
        <v>59</v>
      </c>
      <c r="D465" s="155"/>
      <c r="E465" s="350">
        <f>D466+D467</f>
        <v>700000</v>
      </c>
      <c r="F465" s="43"/>
      <c r="G465" s="43"/>
    </row>
    <row r="466" spans="1:8" x14ac:dyDescent="0.25">
      <c r="A466" s="626"/>
      <c r="B466" s="630"/>
      <c r="C466" s="185" t="s">
        <v>268</v>
      </c>
      <c r="D466" s="359">
        <v>100000</v>
      </c>
      <c r="E466" s="419"/>
      <c r="F466" s="43"/>
      <c r="G466" s="43"/>
    </row>
    <row r="467" spans="1:8" ht="15.75" thickBot="1" x14ac:dyDescent="0.3">
      <c r="A467" s="626"/>
      <c r="B467" s="631"/>
      <c r="C467" s="288" t="s">
        <v>269</v>
      </c>
      <c r="D467" s="358">
        <v>600000</v>
      </c>
      <c r="E467" s="294"/>
    </row>
    <row r="468" spans="1:8" ht="15.75" thickBot="1" x14ac:dyDescent="0.3">
      <c r="A468" s="626"/>
      <c r="B468" s="287">
        <v>423400</v>
      </c>
      <c r="C468" s="288" t="s">
        <v>79</v>
      </c>
      <c r="D468" s="358"/>
      <c r="E468" s="289">
        <v>4714000</v>
      </c>
      <c r="F468" s="43">
        <v>4000000</v>
      </c>
      <c r="G468" s="43"/>
    </row>
    <row r="469" spans="1:8" x14ac:dyDescent="0.25">
      <c r="A469" s="626"/>
      <c r="B469" s="629"/>
      <c r="C469" s="251" t="s">
        <v>67</v>
      </c>
      <c r="D469" s="252"/>
      <c r="E469" s="317">
        <f>D470+D471</f>
        <v>479642</v>
      </c>
    </row>
    <row r="470" spans="1:8" ht="27.75" customHeight="1" x14ac:dyDescent="0.25">
      <c r="A470" s="626"/>
      <c r="B470" s="630"/>
      <c r="C470" s="60" t="s">
        <v>270</v>
      </c>
      <c r="D470" s="254">
        <v>250635</v>
      </c>
      <c r="E470" s="373"/>
    </row>
    <row r="471" spans="1:8" ht="25.5" customHeight="1" x14ac:dyDescent="0.25">
      <c r="A471" s="626"/>
      <c r="B471" s="630"/>
      <c r="C471" s="360" t="s">
        <v>271</v>
      </c>
      <c r="D471" s="361">
        <v>229007</v>
      </c>
      <c r="E471" s="373"/>
    </row>
    <row r="472" spans="1:8" x14ac:dyDescent="0.25">
      <c r="A472" s="626"/>
      <c r="B472" s="630"/>
      <c r="C472" s="362" t="s">
        <v>59</v>
      </c>
      <c r="D472" s="41"/>
      <c r="E472" s="320">
        <f>E468-E469</f>
        <v>4234358</v>
      </c>
      <c r="H472" s="43">
        <f>D472+D469</f>
        <v>0</v>
      </c>
    </row>
    <row r="473" spans="1:8" x14ac:dyDescent="0.25">
      <c r="A473" s="626"/>
      <c r="B473" s="630"/>
      <c r="C473" s="10" t="s">
        <v>272</v>
      </c>
      <c r="D473" s="322">
        <v>70000</v>
      </c>
      <c r="E473" s="373"/>
    </row>
    <row r="474" spans="1:8" x14ac:dyDescent="0.25">
      <c r="A474" s="626"/>
      <c r="B474" s="630"/>
      <c r="C474" s="10" t="s">
        <v>273</v>
      </c>
      <c r="D474" s="322">
        <v>950000</v>
      </c>
      <c r="E474" s="373"/>
      <c r="F474" t="s">
        <v>274</v>
      </c>
    </row>
    <row r="475" spans="1:8" x14ac:dyDescent="0.25">
      <c r="A475" s="626"/>
      <c r="B475" s="630"/>
      <c r="C475" s="363" t="s">
        <v>275</v>
      </c>
      <c r="D475" s="322">
        <v>2000000</v>
      </c>
      <c r="E475" s="373"/>
      <c r="F475" t="s">
        <v>276</v>
      </c>
    </row>
    <row r="476" spans="1:8" ht="15.75" thickBot="1" x14ac:dyDescent="0.3">
      <c r="A476" s="626"/>
      <c r="B476" s="630"/>
      <c r="C476" s="352" t="s">
        <v>169</v>
      </c>
      <c r="D476" s="364">
        <f>E472-D473-D474-D475-D487</f>
        <v>15798</v>
      </c>
      <c r="E476" s="373"/>
    </row>
    <row r="477" spans="1:8" ht="15.75" thickBot="1" x14ac:dyDescent="0.3">
      <c r="A477" s="626"/>
      <c r="B477" s="344">
        <v>423500</v>
      </c>
      <c r="C477" s="365" t="s">
        <v>82</v>
      </c>
      <c r="D477" s="366"/>
      <c r="E477" s="340">
        <v>16300000</v>
      </c>
    </row>
    <row r="478" spans="1:8" x14ac:dyDescent="0.25">
      <c r="A478" s="626"/>
      <c r="B478" s="629"/>
      <c r="C478" s="92" t="s">
        <v>77</v>
      </c>
      <c r="D478" s="265"/>
      <c r="E478" s="637"/>
    </row>
    <row r="479" spans="1:8" x14ac:dyDescent="0.25">
      <c r="A479" s="626"/>
      <c r="B479" s="630"/>
      <c r="C479" s="94" t="s">
        <v>59</v>
      </c>
      <c r="D479" s="155"/>
      <c r="E479" s="638"/>
    </row>
    <row r="480" spans="1:8" x14ac:dyDescent="0.25">
      <c r="A480" s="626"/>
      <c r="B480" s="630"/>
      <c r="C480" s="194" t="s">
        <v>277</v>
      </c>
      <c r="D480" s="367">
        <v>10000000</v>
      </c>
      <c r="E480" s="638"/>
      <c r="F480" t="s">
        <v>182</v>
      </c>
    </row>
    <row r="481" spans="1:7" x14ac:dyDescent="0.25">
      <c r="A481" s="626"/>
      <c r="B481" s="630"/>
      <c r="C481" s="194" t="s">
        <v>278</v>
      </c>
      <c r="D481" s="367">
        <v>5000000</v>
      </c>
      <c r="E481" s="638"/>
      <c r="F481" t="s">
        <v>182</v>
      </c>
    </row>
    <row r="482" spans="1:7" x14ac:dyDescent="0.25">
      <c r="A482" s="626"/>
      <c r="B482" s="630"/>
      <c r="C482" s="194" t="s">
        <v>279</v>
      </c>
      <c r="D482" s="367">
        <v>500000</v>
      </c>
      <c r="E482" s="638"/>
    </row>
    <row r="483" spans="1:7" ht="15.75" thickBot="1" x14ac:dyDescent="0.3">
      <c r="A483" s="626"/>
      <c r="B483" s="631"/>
      <c r="C483" s="368" t="s">
        <v>280</v>
      </c>
      <c r="D483" s="369">
        <v>800000</v>
      </c>
      <c r="E483" s="639"/>
    </row>
    <row r="484" spans="1:7" ht="15.75" thickBot="1" x14ac:dyDescent="0.3">
      <c r="A484" s="626"/>
      <c r="B484" s="287">
        <v>423700</v>
      </c>
      <c r="C484" s="185" t="s">
        <v>96</v>
      </c>
      <c r="D484" s="359"/>
      <c r="E484" s="370">
        <v>400000</v>
      </c>
      <c r="F484">
        <v>400000</v>
      </c>
    </row>
    <row r="485" spans="1:7" x14ac:dyDescent="0.25">
      <c r="A485" s="626"/>
      <c r="B485" s="564"/>
      <c r="C485" s="371" t="s">
        <v>281</v>
      </c>
      <c r="D485" s="372"/>
      <c r="E485" s="640"/>
    </row>
    <row r="486" spans="1:7" ht="15.75" thickBot="1" x14ac:dyDescent="0.3">
      <c r="A486" s="626"/>
      <c r="B486" s="565"/>
      <c r="C486" s="321" t="s">
        <v>282</v>
      </c>
      <c r="D486" s="235">
        <v>400000</v>
      </c>
      <c r="E486" s="641"/>
      <c r="F486" t="s">
        <v>283</v>
      </c>
    </row>
    <row r="487" spans="1:7" ht="15.75" thickBot="1" x14ac:dyDescent="0.3">
      <c r="A487" s="626"/>
      <c r="B487" s="566"/>
      <c r="C487" s="374" t="s">
        <v>284</v>
      </c>
      <c r="D487" s="375">
        <v>1198560</v>
      </c>
      <c r="E487" s="9"/>
      <c r="F487" t="s">
        <v>285</v>
      </c>
    </row>
    <row r="488" spans="1:7" ht="15.75" thickBot="1" x14ac:dyDescent="0.3">
      <c r="A488" s="626"/>
      <c r="B488" s="287">
        <v>423900</v>
      </c>
      <c r="C488" s="376" t="s">
        <v>190</v>
      </c>
      <c r="D488" s="235"/>
      <c r="E488" s="377">
        <v>16140000</v>
      </c>
      <c r="F488">
        <v>14400000</v>
      </c>
    </row>
    <row r="489" spans="1:7" x14ac:dyDescent="0.25">
      <c r="A489" s="626"/>
      <c r="B489" s="634"/>
      <c r="C489" s="356" t="s">
        <v>67</v>
      </c>
      <c r="D489" s="93"/>
      <c r="E489" s="317">
        <f>D490+D491+D492+D493</f>
        <v>92000</v>
      </c>
    </row>
    <row r="490" spans="1:7" ht="30.75" customHeight="1" x14ac:dyDescent="0.25">
      <c r="A490" s="626"/>
      <c r="B490" s="635"/>
      <c r="C490" s="378" t="s">
        <v>286</v>
      </c>
      <c r="D490" s="379">
        <v>0</v>
      </c>
      <c r="E490" s="373"/>
    </row>
    <row r="491" spans="1:7" x14ac:dyDescent="0.25">
      <c r="A491" s="626"/>
      <c r="B491" s="635"/>
      <c r="C491" s="380" t="s">
        <v>287</v>
      </c>
      <c r="D491" s="381">
        <v>50000</v>
      </c>
      <c r="E491" s="373"/>
    </row>
    <row r="492" spans="1:7" ht="19.5" customHeight="1" x14ac:dyDescent="0.25">
      <c r="A492" s="626"/>
      <c r="B492" s="635"/>
      <c r="C492" s="382" t="s">
        <v>288</v>
      </c>
      <c r="D492" s="383">
        <v>17000</v>
      </c>
      <c r="E492" s="373"/>
    </row>
    <row r="493" spans="1:7" ht="16.5" customHeight="1" thickBot="1" x14ac:dyDescent="0.3">
      <c r="A493" s="626"/>
      <c r="B493" s="635"/>
      <c r="C493" s="384" t="s">
        <v>289</v>
      </c>
      <c r="D493" s="385">
        <v>25000</v>
      </c>
      <c r="E493" s="373"/>
    </row>
    <row r="494" spans="1:7" ht="15.75" thickBot="1" x14ac:dyDescent="0.3">
      <c r="A494" s="626"/>
      <c r="B494" s="635"/>
      <c r="C494" s="386" t="s">
        <v>59</v>
      </c>
      <c r="D494" s="387"/>
      <c r="E494" s="320">
        <f>D495+D496+D497+D498+D499+D501</f>
        <v>1040000</v>
      </c>
      <c r="F494" s="43">
        <f>16140000-D489</f>
        <v>16140000</v>
      </c>
      <c r="G494" s="43"/>
    </row>
    <row r="495" spans="1:7" x14ac:dyDescent="0.25">
      <c r="A495" s="626"/>
      <c r="B495" s="635"/>
      <c r="C495" s="388" t="s">
        <v>290</v>
      </c>
      <c r="D495" s="389">
        <v>20000</v>
      </c>
      <c r="E495" s="373"/>
    </row>
    <row r="496" spans="1:7" x14ac:dyDescent="0.25">
      <c r="A496" s="626"/>
      <c r="B496" s="635"/>
      <c r="C496" s="457" t="s">
        <v>291</v>
      </c>
      <c r="D496" s="390">
        <v>300000</v>
      </c>
      <c r="E496" s="373"/>
    </row>
    <row r="497" spans="1:7" x14ac:dyDescent="0.25">
      <c r="A497" s="626"/>
      <c r="B497" s="635"/>
      <c r="C497" s="457" t="s">
        <v>292</v>
      </c>
      <c r="D497" s="390">
        <v>100000</v>
      </c>
      <c r="E497" s="373"/>
    </row>
    <row r="498" spans="1:7" x14ac:dyDescent="0.25">
      <c r="A498" s="626"/>
      <c r="B498" s="635"/>
      <c r="C498" s="457" t="s">
        <v>293</v>
      </c>
      <c r="D498" s="390">
        <v>20000</v>
      </c>
      <c r="E498" s="373"/>
    </row>
    <row r="499" spans="1:7" x14ac:dyDescent="0.25">
      <c r="A499" s="626"/>
      <c r="B499" s="635"/>
      <c r="C499" s="457" t="s">
        <v>294</v>
      </c>
      <c r="D499" s="390">
        <v>200000</v>
      </c>
      <c r="E499" s="373"/>
    </row>
    <row r="500" spans="1:7" x14ac:dyDescent="0.25">
      <c r="A500" s="626"/>
      <c r="B500" s="635"/>
      <c r="C500" s="457" t="s">
        <v>295</v>
      </c>
      <c r="D500" s="390">
        <v>15000000</v>
      </c>
      <c r="E500" s="373"/>
    </row>
    <row r="501" spans="1:7" ht="15.75" thickBot="1" x14ac:dyDescent="0.3">
      <c r="A501" s="626"/>
      <c r="B501" s="635"/>
      <c r="C501" s="391" t="s">
        <v>169</v>
      </c>
      <c r="D501" s="392">
        <v>400000</v>
      </c>
      <c r="E501" s="373"/>
    </row>
    <row r="502" spans="1:7" ht="15.75" thickBot="1" x14ac:dyDescent="0.3">
      <c r="A502" s="15">
        <v>424</v>
      </c>
      <c r="B502" s="393"/>
      <c r="C502" s="17" t="s">
        <v>145</v>
      </c>
      <c r="D502" s="394"/>
      <c r="E502" s="18">
        <f>D506</f>
        <v>1015000</v>
      </c>
    </row>
    <row r="503" spans="1:7" ht="15.75" thickBot="1" x14ac:dyDescent="0.3">
      <c r="A503" s="642"/>
      <c r="B503" s="159">
        <v>424900</v>
      </c>
      <c r="C503" s="395" t="s">
        <v>219</v>
      </c>
      <c r="D503" s="396"/>
      <c r="E503" s="397">
        <v>1015000</v>
      </c>
    </row>
    <row r="504" spans="1:7" x14ac:dyDescent="0.25">
      <c r="A504" s="643"/>
      <c r="B504" s="645"/>
      <c r="C504" s="163" t="s">
        <v>77</v>
      </c>
      <c r="D504" s="398"/>
      <c r="E504" s="648"/>
    </row>
    <row r="505" spans="1:7" x14ac:dyDescent="0.25">
      <c r="A505" s="643"/>
      <c r="B505" s="646"/>
      <c r="C505" s="165" t="s">
        <v>115</v>
      </c>
      <c r="D505" s="399"/>
      <c r="E505" s="649"/>
    </row>
    <row r="506" spans="1:7" ht="15.75" thickBot="1" x14ac:dyDescent="0.3">
      <c r="A506" s="644"/>
      <c r="B506" s="647"/>
      <c r="C506" s="400" t="s">
        <v>296</v>
      </c>
      <c r="D506" s="401">
        <v>1015000</v>
      </c>
      <c r="E506" s="650"/>
    </row>
    <row r="507" spans="1:7" ht="15.75" thickBot="1" x14ac:dyDescent="0.3">
      <c r="A507" s="15">
        <v>425</v>
      </c>
      <c r="B507" s="17"/>
      <c r="C507" s="17" t="s">
        <v>101</v>
      </c>
      <c r="D507" s="394"/>
      <c r="E507" s="18">
        <v>2000000</v>
      </c>
    </row>
    <row r="508" spans="1:7" ht="15.75" thickBot="1" x14ac:dyDescent="0.3">
      <c r="A508" s="651"/>
      <c r="B508" s="402">
        <v>425200</v>
      </c>
      <c r="C508" s="314" t="s">
        <v>102</v>
      </c>
      <c r="D508" s="366"/>
      <c r="E508" s="340">
        <v>2000000</v>
      </c>
    </row>
    <row r="509" spans="1:7" x14ac:dyDescent="0.25">
      <c r="A509" s="652"/>
      <c r="B509" s="587"/>
      <c r="C509" s="217" t="s">
        <v>297</v>
      </c>
      <c r="D509" s="403"/>
      <c r="E509" s="320">
        <f>D510+D511</f>
        <v>1461475</v>
      </c>
    </row>
    <row r="510" spans="1:7" x14ac:dyDescent="0.25">
      <c r="A510" s="652"/>
      <c r="B510" s="588"/>
      <c r="C510" s="60" t="s">
        <v>298</v>
      </c>
      <c r="D510" s="404">
        <v>957487</v>
      </c>
      <c r="E510" s="373"/>
    </row>
    <row r="511" spans="1:7" x14ac:dyDescent="0.25">
      <c r="A511" s="652"/>
      <c r="B511" s="588"/>
      <c r="C511" s="405" t="s">
        <v>299</v>
      </c>
      <c r="D511" s="406">
        <v>503988</v>
      </c>
      <c r="E511" s="373"/>
    </row>
    <row r="512" spans="1:7" x14ac:dyDescent="0.25">
      <c r="A512" s="652"/>
      <c r="B512" s="588"/>
      <c r="C512" s="362" t="s">
        <v>59</v>
      </c>
      <c r="D512" s="41"/>
      <c r="E512" s="407">
        <f>E508-E509</f>
        <v>538525</v>
      </c>
      <c r="F512" s="43">
        <f>E508-D509</f>
        <v>2000000</v>
      </c>
      <c r="G512" s="43"/>
    </row>
    <row r="513" spans="1:8" x14ac:dyDescent="0.25">
      <c r="A513" s="652"/>
      <c r="B513" s="565"/>
      <c r="C513" s="408" t="s">
        <v>300</v>
      </c>
      <c r="D513" s="268">
        <v>120000</v>
      </c>
      <c r="E513" s="373"/>
      <c r="F513" t="s">
        <v>70</v>
      </c>
    </row>
    <row r="514" spans="1:8" ht="15.75" thickBot="1" x14ac:dyDescent="0.3">
      <c r="A514" s="409"/>
      <c r="B514" s="622"/>
      <c r="C514" s="410" t="s">
        <v>301</v>
      </c>
      <c r="D514" s="411">
        <f>E512-D513</f>
        <v>418525</v>
      </c>
      <c r="E514" s="373"/>
    </row>
    <row r="515" spans="1:8" ht="15.75" thickBot="1" x14ac:dyDescent="0.3">
      <c r="A515" s="134">
        <v>426</v>
      </c>
      <c r="B515" s="64"/>
      <c r="C515" s="412" t="s">
        <v>106</v>
      </c>
      <c r="D515" s="394"/>
      <c r="E515" s="48">
        <f>E516+E521+E529+E537</f>
        <v>8700000</v>
      </c>
      <c r="G515" t="s">
        <v>302</v>
      </c>
      <c r="H515" s="43">
        <f>D523+D531+D532+D539+D540</f>
        <v>3173211.92</v>
      </c>
    </row>
    <row r="516" spans="1:8" ht="15.75" thickBot="1" x14ac:dyDescent="0.3">
      <c r="A516" s="653"/>
      <c r="B516" s="414">
        <v>426100</v>
      </c>
      <c r="C516" s="365" t="s">
        <v>303</v>
      </c>
      <c r="D516" s="366"/>
      <c r="E516" s="340">
        <v>500000</v>
      </c>
      <c r="G516" t="s">
        <v>304</v>
      </c>
      <c r="H516" s="43">
        <f>D525+D526+D527+D528+D534+D535+D542+D544+D545+D543</f>
        <v>3429000</v>
      </c>
    </row>
    <row r="517" spans="1:8" x14ac:dyDescent="0.25">
      <c r="A517" s="654"/>
      <c r="B517" s="656"/>
      <c r="C517" s="32" t="s">
        <v>77</v>
      </c>
      <c r="D517" s="252">
        <v>0</v>
      </c>
      <c r="E517" s="659"/>
      <c r="G517" t="s">
        <v>305</v>
      </c>
      <c r="H517" s="43">
        <f>D520+D536</f>
        <v>2078622.08</v>
      </c>
    </row>
    <row r="518" spans="1:8" x14ac:dyDescent="0.25">
      <c r="A518" s="654"/>
      <c r="B518" s="657"/>
      <c r="C518" s="51" t="s">
        <v>59</v>
      </c>
      <c r="D518" s="257"/>
      <c r="E518" s="660"/>
      <c r="H518" s="416">
        <f>SUM(H515:H517)</f>
        <v>8680834</v>
      </c>
    </row>
    <row r="519" spans="1:8" x14ac:dyDescent="0.25">
      <c r="A519" s="654"/>
      <c r="B519" s="657"/>
      <c r="C519" s="10" t="s">
        <v>306</v>
      </c>
      <c r="D519" s="322">
        <v>0</v>
      </c>
      <c r="E519" s="660"/>
    </row>
    <row r="520" spans="1:8" ht="15.75" thickBot="1" x14ac:dyDescent="0.3">
      <c r="A520" s="654"/>
      <c r="B520" s="658"/>
      <c r="C520" s="417" t="s">
        <v>307</v>
      </c>
      <c r="D520" s="418">
        <v>500000</v>
      </c>
      <c r="E520" s="440"/>
    </row>
    <row r="521" spans="1:8" ht="15.75" thickBot="1" x14ac:dyDescent="0.3">
      <c r="A521" s="655"/>
      <c r="B521" s="414">
        <v>426300</v>
      </c>
      <c r="C521" s="365" t="s">
        <v>108</v>
      </c>
      <c r="D521" s="366"/>
      <c r="E521" s="340">
        <v>700000</v>
      </c>
    </row>
    <row r="522" spans="1:8" x14ac:dyDescent="0.25">
      <c r="A522" s="654"/>
      <c r="B522" s="656"/>
      <c r="C522" s="251" t="s">
        <v>77</v>
      </c>
      <c r="D522" s="420"/>
      <c r="E522" s="328">
        <f>D523</f>
        <v>156814</v>
      </c>
    </row>
    <row r="523" spans="1:8" x14ac:dyDescent="0.25">
      <c r="A523" s="654"/>
      <c r="B523" s="657"/>
      <c r="C523" s="60" t="s">
        <v>308</v>
      </c>
      <c r="D523" s="254">
        <v>156814</v>
      </c>
      <c r="E523" s="415"/>
    </row>
    <row r="524" spans="1:8" x14ac:dyDescent="0.25">
      <c r="A524" s="654"/>
      <c r="B524" s="657"/>
      <c r="C524" s="51" t="s">
        <v>59</v>
      </c>
      <c r="D524" s="421"/>
      <c r="E524" s="329">
        <v>543186</v>
      </c>
      <c r="F524" s="43">
        <f>E521-D522</f>
        <v>700000</v>
      </c>
      <c r="G524" s="43"/>
      <c r="H524" s="43">
        <f>E516+E521+E529+E537</f>
        <v>8700000</v>
      </c>
    </row>
    <row r="525" spans="1:8" x14ac:dyDescent="0.25">
      <c r="A525" s="654"/>
      <c r="B525" s="657"/>
      <c r="C525" s="10" t="s">
        <v>309</v>
      </c>
      <c r="D525" s="322">
        <v>120000</v>
      </c>
      <c r="E525" s="415"/>
    </row>
    <row r="526" spans="1:8" x14ac:dyDescent="0.25">
      <c r="A526" s="654"/>
      <c r="B526" s="657"/>
      <c r="C526" s="363" t="s">
        <v>310</v>
      </c>
      <c r="D526" s="322">
        <v>150000</v>
      </c>
      <c r="E526" s="415"/>
    </row>
    <row r="527" spans="1:8" x14ac:dyDescent="0.25">
      <c r="A527" s="654"/>
      <c r="B527" s="657"/>
      <c r="C527" s="363" t="s">
        <v>311</v>
      </c>
      <c r="D527" s="322">
        <v>150000</v>
      </c>
      <c r="E527" s="415"/>
    </row>
    <row r="528" spans="1:8" ht="15.75" thickBot="1" x14ac:dyDescent="0.3">
      <c r="A528" s="654"/>
      <c r="B528" s="658"/>
      <c r="C528" s="410" t="s">
        <v>312</v>
      </c>
      <c r="D528" s="235">
        <v>110000</v>
      </c>
      <c r="E528" s="440"/>
    </row>
    <row r="529" spans="1:8" ht="15.75" thickBot="1" x14ac:dyDescent="0.3">
      <c r="A529" s="655"/>
      <c r="B529" s="422">
        <v>426400</v>
      </c>
      <c r="C529" s="314" t="s">
        <v>110</v>
      </c>
      <c r="D529" s="359"/>
      <c r="E529" s="377">
        <v>7200000</v>
      </c>
    </row>
    <row r="530" spans="1:8" x14ac:dyDescent="0.25">
      <c r="A530" s="654"/>
      <c r="B530" s="423"/>
      <c r="C530" s="356" t="s">
        <v>67</v>
      </c>
      <c r="D530" s="424"/>
      <c r="E530" s="317">
        <f>D531+D532</f>
        <v>2947377.92</v>
      </c>
    </row>
    <row r="531" spans="1:8" x14ac:dyDescent="0.25">
      <c r="A531" s="654"/>
      <c r="B531" s="425"/>
      <c r="C531" s="341" t="s">
        <v>313</v>
      </c>
      <c r="D531" s="426">
        <v>155600</v>
      </c>
      <c r="E531" s="373"/>
    </row>
    <row r="532" spans="1:8" x14ac:dyDescent="0.25">
      <c r="A532" s="654"/>
      <c r="B532" s="425"/>
      <c r="C532" s="341" t="s">
        <v>314</v>
      </c>
      <c r="D532" s="426">
        <v>2791777.92</v>
      </c>
      <c r="E532" s="373"/>
      <c r="F532" s="43">
        <f>E529-D530</f>
        <v>7200000</v>
      </c>
      <c r="G532" s="43"/>
    </row>
    <row r="533" spans="1:8" x14ac:dyDescent="0.25">
      <c r="A533" s="654"/>
      <c r="B533" s="425"/>
      <c r="C533" s="243" t="s">
        <v>59</v>
      </c>
      <c r="D533" s="427"/>
      <c r="E533" s="320">
        <f>E529-E530</f>
        <v>4252622.08</v>
      </c>
    </row>
    <row r="534" spans="1:8" x14ac:dyDescent="0.25">
      <c r="A534" s="654"/>
      <c r="B534" s="425"/>
      <c r="C534" s="457" t="s">
        <v>315</v>
      </c>
      <c r="D534" s="367">
        <v>1700000</v>
      </c>
      <c r="E534" s="373"/>
    </row>
    <row r="535" spans="1:8" x14ac:dyDescent="0.25">
      <c r="A535" s="654"/>
      <c r="B535" s="425"/>
      <c r="C535" s="457" t="s">
        <v>316</v>
      </c>
      <c r="D535" s="428">
        <v>50000</v>
      </c>
      <c r="E535" s="373"/>
      <c r="H535" s="43"/>
    </row>
    <row r="536" spans="1:8" ht="15.75" thickBot="1" x14ac:dyDescent="0.3">
      <c r="A536" s="654"/>
      <c r="B536" s="429"/>
      <c r="C536" s="430" t="s">
        <v>307</v>
      </c>
      <c r="D536" s="431">
        <f>E533-D534-D535-D542-D543</f>
        <v>1578622.08</v>
      </c>
      <c r="E536" s="9"/>
      <c r="H536" s="43"/>
    </row>
    <row r="537" spans="1:8" ht="15.75" thickBot="1" x14ac:dyDescent="0.3">
      <c r="A537" s="655"/>
      <c r="B537" s="287">
        <v>426900</v>
      </c>
      <c r="C537" s="458" t="s">
        <v>111</v>
      </c>
      <c r="D537" s="358"/>
      <c r="E537" s="289">
        <v>300000</v>
      </c>
      <c r="F537" t="s">
        <v>317</v>
      </c>
      <c r="H537" s="43"/>
    </row>
    <row r="538" spans="1:8" x14ac:dyDescent="0.25">
      <c r="A538" s="655"/>
      <c r="B538" s="623"/>
      <c r="C538" s="335" t="s">
        <v>77</v>
      </c>
      <c r="D538" s="420"/>
      <c r="E538" s="328">
        <f>D539+D540</f>
        <v>69020</v>
      </c>
      <c r="H538" s="43"/>
    </row>
    <row r="539" spans="1:8" x14ac:dyDescent="0.25">
      <c r="A539" s="655"/>
      <c r="B539" s="624"/>
      <c r="C539" s="432" t="s">
        <v>318</v>
      </c>
      <c r="D539" s="223">
        <f>'[1]presek 31.10.2023.'!X215</f>
        <v>5900</v>
      </c>
      <c r="E539" s="415"/>
    </row>
    <row r="540" spans="1:8" x14ac:dyDescent="0.25">
      <c r="A540" s="655"/>
      <c r="B540" s="624"/>
      <c r="C540" s="432" t="s">
        <v>319</v>
      </c>
      <c r="D540" s="223">
        <v>63120</v>
      </c>
      <c r="E540" s="415"/>
    </row>
    <row r="541" spans="1:8" x14ac:dyDescent="0.25">
      <c r="A541" s="655"/>
      <c r="B541" s="624"/>
      <c r="C541" s="321" t="s">
        <v>115</v>
      </c>
      <c r="D541" s="257"/>
      <c r="E541" s="329">
        <f>E537-E538</f>
        <v>230980</v>
      </c>
    </row>
    <row r="542" spans="1:8" x14ac:dyDescent="0.25">
      <c r="A542" s="655"/>
      <c r="B542" s="624"/>
      <c r="C542" s="433" t="s">
        <v>320</v>
      </c>
      <c r="D542" s="269">
        <v>840000</v>
      </c>
      <c r="E542" s="329"/>
    </row>
    <row r="543" spans="1:8" x14ac:dyDescent="0.25">
      <c r="A543" s="655"/>
      <c r="B543" s="624"/>
      <c r="C543" s="433" t="s">
        <v>321</v>
      </c>
      <c r="D543" s="269">
        <v>84000</v>
      </c>
      <c r="E543" s="329"/>
    </row>
    <row r="544" spans="1:8" x14ac:dyDescent="0.25">
      <c r="A544" s="655"/>
      <c r="B544" s="624"/>
      <c r="C544" s="321" t="s">
        <v>322</v>
      </c>
      <c r="D544" s="268">
        <v>25000</v>
      </c>
      <c r="E544" s="415"/>
    </row>
    <row r="545" spans="1:5" ht="15.75" thickBot="1" x14ac:dyDescent="0.3">
      <c r="A545" s="655"/>
      <c r="B545" s="624"/>
      <c r="C545" s="321" t="s">
        <v>323</v>
      </c>
      <c r="D545" s="434">
        <v>200000</v>
      </c>
      <c r="E545" s="440"/>
    </row>
    <row r="546" spans="1:5" ht="15.75" thickBot="1" x14ac:dyDescent="0.3">
      <c r="A546" s="134">
        <v>482</v>
      </c>
      <c r="B546" s="64"/>
      <c r="C546" s="333" t="s">
        <v>122</v>
      </c>
      <c r="D546" s="394"/>
      <c r="E546" s="435">
        <v>300000</v>
      </c>
    </row>
    <row r="547" spans="1:5" ht="15.75" thickBot="1" x14ac:dyDescent="0.3">
      <c r="A547" s="549"/>
      <c r="B547" s="287">
        <v>482100</v>
      </c>
      <c r="C547" s="288" t="s">
        <v>208</v>
      </c>
      <c r="D547" s="358"/>
      <c r="E547" s="289">
        <v>200000</v>
      </c>
    </row>
    <row r="548" spans="1:5" x14ac:dyDescent="0.25">
      <c r="A548" s="550"/>
      <c r="B548" s="549"/>
      <c r="C548" s="32" t="s">
        <v>324</v>
      </c>
      <c r="D548" s="436"/>
      <c r="E548" s="317">
        <f>D549</f>
        <v>30000</v>
      </c>
    </row>
    <row r="549" spans="1:5" x14ac:dyDescent="0.25">
      <c r="A549" s="550"/>
      <c r="B549" s="547"/>
      <c r="C549" s="437" t="s">
        <v>325</v>
      </c>
      <c r="D549" s="438">
        <v>30000</v>
      </c>
      <c r="E549" s="373"/>
    </row>
    <row r="550" spans="1:5" x14ac:dyDescent="0.25">
      <c r="A550" s="550"/>
      <c r="B550" s="550"/>
      <c r="C550" s="51" t="s">
        <v>59</v>
      </c>
      <c r="D550" s="257"/>
      <c r="E550" s="320">
        <f>D551+D552</f>
        <v>170000</v>
      </c>
    </row>
    <row r="551" spans="1:5" x14ac:dyDescent="0.25">
      <c r="A551" s="550"/>
      <c r="B551" s="550"/>
      <c r="C551" s="363" t="s">
        <v>326</v>
      </c>
      <c r="D551" s="268">
        <v>120000</v>
      </c>
      <c r="E551" s="373"/>
    </row>
    <row r="552" spans="1:5" ht="15.75" thickBot="1" x14ac:dyDescent="0.3">
      <c r="A552" s="550"/>
      <c r="B552" s="578"/>
      <c r="C552" s="410" t="s">
        <v>327</v>
      </c>
      <c r="D552" s="434">
        <v>50000</v>
      </c>
      <c r="E552" s="9"/>
    </row>
    <row r="553" spans="1:5" ht="15.75" thickBot="1" x14ac:dyDescent="0.3">
      <c r="A553" s="550"/>
      <c r="B553" s="439">
        <v>482200</v>
      </c>
      <c r="C553" s="288" t="s">
        <v>123</v>
      </c>
      <c r="D553" s="358"/>
      <c r="E553" s="289">
        <v>100000</v>
      </c>
    </row>
    <row r="554" spans="1:5" x14ac:dyDescent="0.25">
      <c r="A554" s="550"/>
      <c r="B554" s="659"/>
      <c r="C554" s="94" t="s">
        <v>59</v>
      </c>
      <c r="D554" s="155"/>
      <c r="E554" s="659"/>
    </row>
    <row r="555" spans="1:5" ht="15.75" thickBot="1" x14ac:dyDescent="0.3">
      <c r="A555" s="578"/>
      <c r="B555" s="661"/>
      <c r="C555" s="288" t="s">
        <v>328</v>
      </c>
      <c r="D555" s="358"/>
      <c r="E555" s="661"/>
    </row>
    <row r="556" spans="1:5" ht="15.75" thickBot="1" x14ac:dyDescent="0.3">
      <c r="A556" s="15">
        <v>483</v>
      </c>
      <c r="B556" s="291"/>
      <c r="C556" s="17" t="s">
        <v>126</v>
      </c>
      <c r="D556" s="394"/>
      <c r="E556" s="18">
        <v>500000</v>
      </c>
    </row>
    <row r="557" spans="1:5" ht="15.75" thickBot="1" x14ac:dyDescent="0.3">
      <c r="A557" s="620"/>
      <c r="B557" s="287">
        <v>483100</v>
      </c>
      <c r="C557" s="288" t="s">
        <v>126</v>
      </c>
      <c r="D557" s="358"/>
      <c r="E557" s="180">
        <v>500000</v>
      </c>
    </row>
    <row r="558" spans="1:5" x14ac:dyDescent="0.25">
      <c r="A558" s="626"/>
      <c r="B558" s="629"/>
      <c r="C558" s="94" t="s">
        <v>59</v>
      </c>
      <c r="D558" s="155"/>
      <c r="E558" s="606"/>
    </row>
    <row r="559" spans="1:5" ht="15.75" thickBot="1" x14ac:dyDescent="0.3">
      <c r="A559" s="621"/>
      <c r="B559" s="631"/>
      <c r="C559" s="368" t="s">
        <v>329</v>
      </c>
      <c r="D559" s="358"/>
      <c r="E559" s="608"/>
    </row>
    <row r="560" spans="1:5" ht="15.75" thickBot="1" x14ac:dyDescent="0.3">
      <c r="A560" s="15">
        <v>485</v>
      </c>
      <c r="B560" s="291"/>
      <c r="C560" s="17" t="s">
        <v>128</v>
      </c>
      <c r="D560" s="394"/>
      <c r="E560" s="18">
        <v>1000000</v>
      </c>
    </row>
    <row r="561" spans="1:5" ht="15.75" thickBot="1" x14ac:dyDescent="0.3">
      <c r="A561" s="620"/>
      <c r="B561" s="287">
        <v>485100</v>
      </c>
      <c r="C561" s="288" t="s">
        <v>128</v>
      </c>
      <c r="D561" s="358"/>
      <c r="E561" s="180">
        <v>1000000</v>
      </c>
    </row>
    <row r="562" spans="1:5" x14ac:dyDescent="0.25">
      <c r="A562" s="626"/>
      <c r="B562" s="629"/>
      <c r="C562" s="94" t="s">
        <v>59</v>
      </c>
      <c r="D562" s="155"/>
      <c r="E562" s="606"/>
    </row>
    <row r="563" spans="1:5" ht="15.75" thickBot="1" x14ac:dyDescent="0.3">
      <c r="A563" s="621"/>
      <c r="B563" s="631"/>
      <c r="C563" s="368" t="s">
        <v>330</v>
      </c>
      <c r="D563" s="358"/>
      <c r="E563" s="608"/>
    </row>
    <row r="564" spans="1:5" ht="15.75" thickBot="1" x14ac:dyDescent="0.3">
      <c r="A564" s="15">
        <v>512</v>
      </c>
      <c r="B564" s="16"/>
      <c r="C564" s="23" t="s">
        <v>133</v>
      </c>
      <c r="D564" s="198"/>
      <c r="E564" s="18">
        <v>4000000</v>
      </c>
    </row>
    <row r="565" spans="1:5" ht="15.75" thickBot="1" x14ac:dyDescent="0.3">
      <c r="A565" s="620"/>
      <c r="B565" s="19">
        <v>512200</v>
      </c>
      <c r="C565" s="20" t="s">
        <v>212</v>
      </c>
      <c r="D565" s="240"/>
      <c r="E565" s="289">
        <v>4000000</v>
      </c>
    </row>
    <row r="566" spans="1:5" x14ac:dyDescent="0.25">
      <c r="A566" s="626"/>
      <c r="B566" s="634"/>
      <c r="C566" s="356" t="s">
        <v>77</v>
      </c>
      <c r="D566" s="252"/>
      <c r="E566" s="441">
        <f>D567+D568</f>
        <v>207981.60399999982</v>
      </c>
    </row>
    <row r="567" spans="1:5" x14ac:dyDescent="0.25">
      <c r="A567" s="626"/>
      <c r="B567" s="635"/>
      <c r="C567" s="442" t="s">
        <v>331</v>
      </c>
      <c r="D567" s="443">
        <v>66304</v>
      </c>
      <c r="E567" s="444"/>
    </row>
    <row r="568" spans="1:5" ht="30.75" customHeight="1" x14ac:dyDescent="0.25">
      <c r="A568" s="626"/>
      <c r="B568" s="635"/>
      <c r="C568" s="341" t="s">
        <v>332</v>
      </c>
      <c r="D568" s="445">
        <v>141677.60399999982</v>
      </c>
      <c r="E568" s="444"/>
    </row>
    <row r="569" spans="1:5" x14ac:dyDescent="0.25">
      <c r="A569" s="626"/>
      <c r="B569" s="635"/>
      <c r="C569" s="243" t="s">
        <v>333</v>
      </c>
      <c r="D569" s="269"/>
      <c r="E569" s="446">
        <f>E565-E566</f>
        <v>3792018.3960000002</v>
      </c>
    </row>
    <row r="570" spans="1:5" x14ac:dyDescent="0.25">
      <c r="A570" s="626"/>
      <c r="B570" s="635"/>
      <c r="C570" s="447" t="s">
        <v>334</v>
      </c>
      <c r="D570" s="322">
        <v>600000</v>
      </c>
      <c r="E570" s="444"/>
    </row>
    <row r="571" spans="1:5" x14ac:dyDescent="0.25">
      <c r="A571" s="626"/>
      <c r="B571" s="635"/>
      <c r="C571" s="447" t="s">
        <v>335</v>
      </c>
      <c r="D571" s="322">
        <v>840000</v>
      </c>
      <c r="E571" s="444"/>
    </row>
    <row r="572" spans="1:5" x14ac:dyDescent="0.25">
      <c r="A572" s="626"/>
      <c r="B572" s="635"/>
      <c r="C572" s="447" t="s">
        <v>336</v>
      </c>
      <c r="D572" s="322">
        <v>100000</v>
      </c>
      <c r="E572" s="444"/>
    </row>
    <row r="573" spans="1:5" x14ac:dyDescent="0.25">
      <c r="A573" s="626"/>
      <c r="B573" s="635"/>
      <c r="C573" s="448" t="s">
        <v>169</v>
      </c>
      <c r="D573" s="233">
        <f>E569-D570-D571-D572</f>
        <v>2252018.3960000002</v>
      </c>
      <c r="E573" s="444"/>
    </row>
    <row r="574" spans="1:5" ht="15.75" thickBot="1" x14ac:dyDescent="0.3">
      <c r="A574" s="621"/>
      <c r="B574" s="636"/>
      <c r="C574" s="449"/>
      <c r="D574" s="458"/>
      <c r="E574" s="450"/>
    </row>
    <row r="575" spans="1:5" ht="15.75" thickBot="1" x14ac:dyDescent="0.3">
      <c r="A575" s="589" t="s">
        <v>139</v>
      </c>
      <c r="B575" s="590"/>
      <c r="C575" s="591"/>
      <c r="D575" s="285"/>
      <c r="E575" s="18">
        <v>71515000</v>
      </c>
    </row>
    <row r="576" spans="1:5" x14ac:dyDescent="0.25">
      <c r="A576" s="451"/>
    </row>
    <row r="577" spans="1:5" x14ac:dyDescent="0.25">
      <c r="A577" s="286"/>
    </row>
    <row r="578" spans="1:5" ht="15.75" thickBot="1" x14ac:dyDescent="0.3">
      <c r="A578" s="286" t="s">
        <v>337</v>
      </c>
    </row>
    <row r="579" spans="1:5" ht="15.75" thickBot="1" x14ac:dyDescent="0.3">
      <c r="A579" s="7" t="s">
        <v>338</v>
      </c>
      <c r="B579" s="8" t="s">
        <v>5</v>
      </c>
    </row>
    <row r="580" spans="1:5" ht="39" thickBot="1" x14ac:dyDescent="0.3">
      <c r="A580" s="440" t="s">
        <v>6</v>
      </c>
      <c r="B580" s="9" t="s">
        <v>7</v>
      </c>
    </row>
    <row r="581" spans="1:5" ht="15.75" thickBot="1" x14ac:dyDescent="0.3">
      <c r="A581" s="440" t="s">
        <v>8</v>
      </c>
      <c r="B581" s="9">
        <v>703</v>
      </c>
    </row>
    <row r="582" spans="1:5" ht="90" thickBot="1" x14ac:dyDescent="0.3">
      <c r="A582" s="440" t="s">
        <v>339</v>
      </c>
      <c r="B582" s="9" t="s">
        <v>340</v>
      </c>
    </row>
    <row r="583" spans="1:5" ht="15.75" thickBot="1" x14ac:dyDescent="0.3">
      <c r="A583" s="440" t="s">
        <v>341</v>
      </c>
      <c r="B583" s="9">
        <v>4005</v>
      </c>
    </row>
    <row r="584" spans="1:5" ht="15.75" thickBot="1" x14ac:dyDescent="0.3">
      <c r="A584" s="440" t="s">
        <v>342</v>
      </c>
      <c r="B584" s="9" t="s">
        <v>343</v>
      </c>
    </row>
    <row r="585" spans="1:5" ht="15.75" thickBot="1" x14ac:dyDescent="0.3">
      <c r="A585" s="440" t="s">
        <v>14</v>
      </c>
      <c r="B585" s="9" t="s">
        <v>344</v>
      </c>
    </row>
    <row r="586" spans="1:5" ht="15.75" thickBot="1" x14ac:dyDescent="0.3">
      <c r="A586" s="440" t="s">
        <v>16</v>
      </c>
      <c r="B586" s="9">
        <v>11</v>
      </c>
    </row>
    <row r="587" spans="1:5" x14ac:dyDescent="0.25">
      <c r="A587" s="51" t="s">
        <v>345</v>
      </c>
    </row>
    <row r="588" spans="1:5" x14ac:dyDescent="0.25">
      <c r="A588" s="280"/>
    </row>
    <row r="589" spans="1:5" x14ac:dyDescent="0.25">
      <c r="E589" s="280" t="s">
        <v>346</v>
      </c>
    </row>
    <row r="590" spans="1:5" x14ac:dyDescent="0.25">
      <c r="A590" s="280"/>
    </row>
    <row r="591" spans="1:5" ht="15.75" thickBot="1" x14ac:dyDescent="0.3">
      <c r="A591" s="5" t="s">
        <v>347</v>
      </c>
    </row>
    <row r="592" spans="1:5" ht="26.25" thickBot="1" x14ac:dyDescent="0.3">
      <c r="A592" s="551"/>
      <c r="B592" s="552"/>
      <c r="C592" s="665" t="s">
        <v>23</v>
      </c>
      <c r="D592" s="452"/>
      <c r="E592" s="453" t="s">
        <v>21</v>
      </c>
    </row>
    <row r="593" spans="1:5" ht="15.75" thickBot="1" x14ac:dyDescent="0.3">
      <c r="A593" s="555" t="s">
        <v>20</v>
      </c>
      <c r="B593" s="556"/>
      <c r="C593" s="666"/>
      <c r="D593" s="13"/>
      <c r="E593" s="478" t="s">
        <v>24</v>
      </c>
    </row>
    <row r="594" spans="1:5" ht="15.75" thickBot="1" x14ac:dyDescent="0.3">
      <c r="A594" s="668" t="s">
        <v>22</v>
      </c>
      <c r="B594" s="669"/>
      <c r="C594" s="667"/>
      <c r="D594" s="454"/>
      <c r="E594" s="454" t="s">
        <v>348</v>
      </c>
    </row>
    <row r="595" spans="1:5" ht="15.75" thickBot="1" x14ac:dyDescent="0.3">
      <c r="A595" s="15">
        <v>511</v>
      </c>
      <c r="B595" s="455"/>
      <c r="C595" s="23" t="s">
        <v>130</v>
      </c>
      <c r="D595" s="23"/>
      <c r="E595" s="126">
        <v>4631811000</v>
      </c>
    </row>
    <row r="596" spans="1:5" ht="15.75" thickBot="1" x14ac:dyDescent="0.3">
      <c r="A596" s="620"/>
      <c r="B596" s="288">
        <v>511200</v>
      </c>
      <c r="C596" s="186" t="s">
        <v>349</v>
      </c>
      <c r="D596" s="186"/>
      <c r="E596" s="456"/>
    </row>
    <row r="597" spans="1:5" x14ac:dyDescent="0.25">
      <c r="A597" s="626"/>
      <c r="B597" s="670"/>
      <c r="C597" s="92" t="s">
        <v>77</v>
      </c>
      <c r="D597" s="92"/>
      <c r="E597" s="662"/>
    </row>
    <row r="598" spans="1:5" x14ac:dyDescent="0.25">
      <c r="A598" s="626"/>
      <c r="B598" s="671"/>
      <c r="C598" s="94" t="s">
        <v>59</v>
      </c>
      <c r="D598" s="94"/>
      <c r="E598" s="663"/>
    </row>
    <row r="599" spans="1:5" ht="26.25" thickBot="1" x14ac:dyDescent="0.3">
      <c r="A599" s="621"/>
      <c r="B599" s="672"/>
      <c r="C599" s="186" t="s">
        <v>350</v>
      </c>
      <c r="D599" s="92"/>
      <c r="E599" s="664"/>
    </row>
    <row r="600" spans="1:5" ht="15.75" thickBot="1" x14ac:dyDescent="0.3">
      <c r="A600" s="589" t="s">
        <v>139</v>
      </c>
      <c r="B600" s="590"/>
      <c r="C600" s="590"/>
      <c r="D600" s="179"/>
      <c r="E600" s="126">
        <f>E595</f>
        <v>4631811000</v>
      </c>
    </row>
    <row r="601" spans="1:5" x14ac:dyDescent="0.25">
      <c r="A601" s="459"/>
      <c r="B601" s="459"/>
      <c r="C601" s="459"/>
      <c r="D601" s="459"/>
      <c r="E601" s="460"/>
    </row>
    <row r="602" spans="1:5" x14ac:dyDescent="0.25">
      <c r="A602" s="459"/>
      <c r="B602" s="459"/>
      <c r="C602" s="459"/>
      <c r="D602" s="459"/>
      <c r="E602" s="460"/>
    </row>
    <row r="603" spans="1:5" ht="15.75" thickBot="1" x14ac:dyDescent="0.3">
      <c r="A603" s="286" t="s">
        <v>337</v>
      </c>
      <c r="C603" s="459"/>
      <c r="D603" s="459"/>
      <c r="E603" s="460"/>
    </row>
    <row r="604" spans="1:5" ht="15.75" thickBot="1" x14ac:dyDescent="0.3">
      <c r="A604" s="7" t="s">
        <v>338</v>
      </c>
      <c r="B604" s="8" t="s">
        <v>5</v>
      </c>
      <c r="C604" s="459"/>
      <c r="D604" s="459"/>
      <c r="E604" s="460"/>
    </row>
    <row r="605" spans="1:5" ht="39" thickBot="1" x14ac:dyDescent="0.3">
      <c r="A605" s="440" t="s">
        <v>6</v>
      </c>
      <c r="B605" s="9" t="s">
        <v>7</v>
      </c>
      <c r="C605" s="459"/>
      <c r="D605" s="459"/>
      <c r="E605" s="460"/>
    </row>
    <row r="606" spans="1:5" ht="15.75" thickBot="1" x14ac:dyDescent="0.3">
      <c r="A606" s="440" t="s">
        <v>8</v>
      </c>
      <c r="B606" s="9">
        <v>703</v>
      </c>
      <c r="C606" s="459"/>
      <c r="D606" s="459"/>
      <c r="E606" s="460"/>
    </row>
    <row r="607" spans="1:5" ht="115.5" thickBot="1" x14ac:dyDescent="0.3">
      <c r="A607" s="440" t="s">
        <v>339</v>
      </c>
      <c r="B607" s="9" t="s">
        <v>351</v>
      </c>
      <c r="C607" s="459"/>
      <c r="D607" s="459"/>
      <c r="E607" s="460"/>
    </row>
    <row r="608" spans="1:5" ht="15.75" thickBot="1" x14ac:dyDescent="0.3">
      <c r="A608" s="440" t="s">
        <v>341</v>
      </c>
      <c r="B608" s="9">
        <v>4008</v>
      </c>
      <c r="C608" s="459"/>
      <c r="D608" s="459"/>
      <c r="E608" s="460"/>
    </row>
    <row r="609" spans="1:5" ht="15.75" thickBot="1" x14ac:dyDescent="0.3">
      <c r="A609" s="440" t="s">
        <v>342</v>
      </c>
      <c r="B609" s="9" t="s">
        <v>343</v>
      </c>
      <c r="C609" s="459"/>
      <c r="D609" s="459"/>
      <c r="E609" s="460"/>
    </row>
    <row r="610" spans="1:5" ht="15.75" thickBot="1" x14ac:dyDescent="0.3">
      <c r="A610" s="440" t="s">
        <v>14</v>
      </c>
      <c r="B610" s="9" t="s">
        <v>344</v>
      </c>
      <c r="C610" s="459"/>
      <c r="D610" s="459"/>
      <c r="E610" s="460"/>
    </row>
    <row r="611" spans="1:5" ht="39.75" customHeight="1" thickBot="1" x14ac:dyDescent="0.3">
      <c r="A611" s="440" t="s">
        <v>16</v>
      </c>
      <c r="B611" s="9">
        <v>1</v>
      </c>
      <c r="C611" s="459"/>
      <c r="D611" s="459"/>
      <c r="E611" s="460"/>
    </row>
    <row r="612" spans="1:5" x14ac:dyDescent="0.25">
      <c r="A612" s="51" t="s">
        <v>345</v>
      </c>
      <c r="C612" s="459"/>
      <c r="D612" s="459"/>
      <c r="E612" s="460"/>
    </row>
    <row r="613" spans="1:5" x14ac:dyDescent="0.25">
      <c r="A613" s="280"/>
    </row>
    <row r="614" spans="1:5" ht="15.75" thickBot="1" x14ac:dyDescent="0.3">
      <c r="A614" s="5" t="s">
        <v>347</v>
      </c>
    </row>
    <row r="615" spans="1:5" ht="39.75" customHeight="1" thickBot="1" x14ac:dyDescent="0.3">
      <c r="A615" s="551"/>
      <c r="B615" s="552"/>
      <c r="C615" s="665" t="s">
        <v>23</v>
      </c>
      <c r="D615" s="452"/>
      <c r="E615" s="453" t="s">
        <v>21</v>
      </c>
    </row>
    <row r="616" spans="1:5" ht="15.75" thickBot="1" x14ac:dyDescent="0.3">
      <c r="A616" s="555" t="s">
        <v>20</v>
      </c>
      <c r="B616" s="556"/>
      <c r="C616" s="666"/>
      <c r="D616" s="13"/>
      <c r="E616" s="478" t="s">
        <v>144</v>
      </c>
    </row>
    <row r="617" spans="1:5" ht="15.75" thickBot="1" x14ac:dyDescent="0.3">
      <c r="A617" s="668" t="s">
        <v>22</v>
      </c>
      <c r="B617" s="669"/>
      <c r="C617" s="667"/>
      <c r="D617" s="454"/>
      <c r="E617" s="454"/>
    </row>
    <row r="618" spans="1:5" ht="15.75" thickBot="1" x14ac:dyDescent="0.3">
      <c r="A618" s="15">
        <v>512</v>
      </c>
      <c r="B618" s="455"/>
      <c r="C618" s="23" t="s">
        <v>130</v>
      </c>
      <c r="D618" s="23"/>
      <c r="E618" s="126">
        <v>100000000</v>
      </c>
    </row>
    <row r="619" spans="1:5" ht="15.75" thickBot="1" x14ac:dyDescent="0.3">
      <c r="A619" s="620"/>
      <c r="B619" s="288">
        <v>512</v>
      </c>
      <c r="C619" s="186" t="s">
        <v>352</v>
      </c>
      <c r="D619" s="186"/>
      <c r="E619" s="456"/>
    </row>
    <row r="620" spans="1:5" x14ac:dyDescent="0.25">
      <c r="A620" s="626"/>
      <c r="B620" s="670"/>
      <c r="C620" s="92" t="s">
        <v>77</v>
      </c>
      <c r="D620" s="265"/>
      <c r="E620" s="461"/>
    </row>
    <row r="621" spans="1:5" x14ac:dyDescent="0.25">
      <c r="A621" s="626"/>
      <c r="B621" s="671"/>
      <c r="C621" s="94" t="s">
        <v>59</v>
      </c>
      <c r="D621" s="155"/>
      <c r="E621" s="257"/>
    </row>
    <row r="622" spans="1:5" ht="15.75" thickBot="1" x14ac:dyDescent="0.3">
      <c r="A622" s="621"/>
      <c r="B622" s="672"/>
      <c r="C622" s="186" t="s">
        <v>353</v>
      </c>
      <c r="D622" s="93">
        <v>100000000</v>
      </c>
      <c r="E622" s="462"/>
    </row>
    <row r="623" spans="1:5" ht="15.75" thickBot="1" x14ac:dyDescent="0.3">
      <c r="A623" s="589" t="s">
        <v>139</v>
      </c>
      <c r="B623" s="590"/>
      <c r="C623" s="590"/>
      <c r="D623" s="179"/>
      <c r="E623" s="126">
        <f>E618</f>
        <v>100000000</v>
      </c>
    </row>
    <row r="624" spans="1:5" x14ac:dyDescent="0.25">
      <c r="A624" s="463"/>
      <c r="B624" s="459"/>
      <c r="C624" s="459"/>
      <c r="D624" s="459"/>
      <c r="E624" s="460"/>
    </row>
    <row r="625" spans="1:5" x14ac:dyDescent="0.25">
      <c r="A625" s="459"/>
      <c r="B625" s="459"/>
      <c r="C625" s="459"/>
      <c r="D625" s="459"/>
      <c r="E625" s="460"/>
    </row>
    <row r="626" spans="1:5" ht="15.75" thickBot="1" x14ac:dyDescent="0.3">
      <c r="A626" s="464"/>
      <c r="B626" s="465"/>
      <c r="C626" s="459"/>
      <c r="D626" s="459"/>
      <c r="E626" s="460"/>
    </row>
    <row r="627" spans="1:5" ht="15.75" thickBot="1" x14ac:dyDescent="0.3">
      <c r="A627" s="440" t="s">
        <v>8</v>
      </c>
      <c r="B627" s="9">
        <v>703</v>
      </c>
    </row>
    <row r="628" spans="1:5" ht="39" thickBot="1" x14ac:dyDescent="0.3">
      <c r="A628" s="440" t="s">
        <v>354</v>
      </c>
      <c r="B628" s="9" t="s">
        <v>355</v>
      </c>
    </row>
    <row r="629" spans="1:5" ht="15.75" thickBot="1" x14ac:dyDescent="0.3">
      <c r="A629" s="440" t="s">
        <v>356</v>
      </c>
      <c r="B629" s="9">
        <v>5004</v>
      </c>
    </row>
    <row r="630" spans="1:5" ht="15.75" thickBot="1" x14ac:dyDescent="0.3">
      <c r="A630" s="440" t="s">
        <v>12</v>
      </c>
      <c r="B630" s="9" t="s">
        <v>13</v>
      </c>
    </row>
    <row r="631" spans="1:5" ht="15.75" thickBot="1" x14ac:dyDescent="0.3">
      <c r="A631" s="440" t="s">
        <v>14</v>
      </c>
      <c r="B631" s="9" t="s">
        <v>15</v>
      </c>
    </row>
    <row r="632" spans="1:5" ht="26.25" thickBot="1" x14ac:dyDescent="0.3">
      <c r="A632" s="440" t="s">
        <v>16</v>
      </c>
      <c r="B632" s="9" t="s">
        <v>17</v>
      </c>
    </row>
    <row r="633" spans="1:5" x14ac:dyDescent="0.25">
      <c r="A633" s="51" t="s">
        <v>143</v>
      </c>
    </row>
    <row r="634" spans="1:5" x14ac:dyDescent="0.25">
      <c r="A634" s="280"/>
    </row>
    <row r="635" spans="1:5" ht="15.75" thickBot="1" x14ac:dyDescent="0.3">
      <c r="A635" s="5" t="s">
        <v>19</v>
      </c>
    </row>
    <row r="636" spans="1:5" ht="35.25" customHeight="1" x14ac:dyDescent="0.25">
      <c r="A636" s="551" t="s">
        <v>20</v>
      </c>
      <c r="B636" s="552"/>
      <c r="C636" s="12"/>
      <c r="D636" s="12"/>
      <c r="E636" s="553" t="s">
        <v>21</v>
      </c>
    </row>
    <row r="637" spans="1:5" ht="15.75" thickBot="1" x14ac:dyDescent="0.3">
      <c r="A637" s="555" t="s">
        <v>22</v>
      </c>
      <c r="B637" s="556"/>
      <c r="C637" s="13" t="s">
        <v>23</v>
      </c>
      <c r="D637" s="13"/>
      <c r="E637" s="554"/>
    </row>
    <row r="638" spans="1:5" ht="15.75" thickBot="1" x14ac:dyDescent="0.3">
      <c r="A638" s="557"/>
      <c r="B638" s="558"/>
      <c r="C638" s="14"/>
      <c r="D638" s="14"/>
      <c r="E638" s="478" t="s">
        <v>24</v>
      </c>
    </row>
    <row r="639" spans="1:5" ht="15.75" thickBot="1" x14ac:dyDescent="0.3">
      <c r="A639" s="158">
        <v>512</v>
      </c>
      <c r="B639" s="285"/>
      <c r="C639" s="23" t="s">
        <v>133</v>
      </c>
      <c r="D639" s="23"/>
      <c r="E639" s="18">
        <v>80176000</v>
      </c>
    </row>
    <row r="640" spans="1:5" ht="15.75" thickBot="1" x14ac:dyDescent="0.3">
      <c r="A640" s="575"/>
      <c r="B640" s="439">
        <v>512200</v>
      </c>
      <c r="C640" s="160" t="s">
        <v>134</v>
      </c>
      <c r="D640" s="160"/>
      <c r="E640" s="21"/>
    </row>
    <row r="641" spans="1:5" x14ac:dyDescent="0.25">
      <c r="A641" s="576"/>
      <c r="B641" s="673"/>
      <c r="C641" s="92" t="s">
        <v>67</v>
      </c>
      <c r="D641" s="265"/>
      <c r="E641" s="111">
        <f>D642</f>
        <v>80176000</v>
      </c>
    </row>
    <row r="642" spans="1:5" ht="25.5" x14ac:dyDescent="0.25">
      <c r="A642" s="576"/>
      <c r="B642" s="674"/>
      <c r="C642" s="92" t="s">
        <v>357</v>
      </c>
      <c r="D642" s="93">
        <v>80176000</v>
      </c>
      <c r="E642" s="117"/>
    </row>
    <row r="643" spans="1:5" ht="15.75" thickBot="1" x14ac:dyDescent="0.3">
      <c r="A643" s="576"/>
      <c r="B643" s="674"/>
      <c r="C643" s="96" t="s">
        <v>59</v>
      </c>
      <c r="D643" s="154"/>
      <c r="E643" s="117"/>
    </row>
    <row r="644" spans="1:5" ht="15.75" thickBot="1" x14ac:dyDescent="0.3">
      <c r="A644" s="589" t="s">
        <v>139</v>
      </c>
      <c r="B644" s="590"/>
      <c r="C644" s="591"/>
      <c r="D644" s="179"/>
      <c r="E644" s="48">
        <v>80176000</v>
      </c>
    </row>
    <row r="645" spans="1:5" ht="42" customHeight="1" x14ac:dyDescent="0.25">
      <c r="A645" s="11"/>
    </row>
    <row r="646" spans="1:5" ht="15.75" x14ac:dyDescent="0.25">
      <c r="A646" s="467" t="s">
        <v>358</v>
      </c>
    </row>
    <row r="647" spans="1:5" ht="25.5" x14ac:dyDescent="0.25">
      <c r="A647" s="468"/>
    </row>
    <row r="648" spans="1:5" ht="15.75" thickBot="1" x14ac:dyDescent="0.3">
      <c r="A648" s="6" t="s">
        <v>359</v>
      </c>
    </row>
    <row r="649" spans="1:5" ht="15.75" thickBot="1" x14ac:dyDescent="0.3">
      <c r="A649" s="7" t="s">
        <v>4</v>
      </c>
      <c r="B649" s="8">
        <v>110</v>
      </c>
    </row>
    <row r="650" spans="1:5" ht="26.25" thickBot="1" x14ac:dyDescent="0.3">
      <c r="A650" s="440" t="s">
        <v>6</v>
      </c>
      <c r="B650" s="9" t="s">
        <v>360</v>
      </c>
    </row>
    <row r="651" spans="1:5" ht="15.75" thickBot="1" x14ac:dyDescent="0.3">
      <c r="A651" s="440" t="s">
        <v>8</v>
      </c>
      <c r="B651" s="9">
        <v>1204</v>
      </c>
    </row>
    <row r="652" spans="1:5" ht="39" thickBot="1" x14ac:dyDescent="0.3">
      <c r="A652" s="440" t="s">
        <v>9</v>
      </c>
      <c r="B652" s="9" t="s">
        <v>361</v>
      </c>
    </row>
    <row r="653" spans="1:5" ht="15.75" thickBot="1" x14ac:dyDescent="0.3">
      <c r="A653" s="440" t="s">
        <v>11</v>
      </c>
      <c r="B653" s="9">
        <v>1</v>
      </c>
    </row>
    <row r="654" spans="1:5" ht="15.75" thickBot="1" x14ac:dyDescent="0.3">
      <c r="A654" s="440" t="s">
        <v>12</v>
      </c>
      <c r="B654" s="9" t="s">
        <v>13</v>
      </c>
    </row>
    <row r="655" spans="1:5" ht="15.75" thickBot="1" x14ac:dyDescent="0.3">
      <c r="A655" s="440" t="s">
        <v>14</v>
      </c>
      <c r="B655" s="9" t="s">
        <v>15</v>
      </c>
    </row>
    <row r="656" spans="1:5" ht="26.25" thickBot="1" x14ac:dyDescent="0.3">
      <c r="A656" s="440" t="s">
        <v>16</v>
      </c>
      <c r="B656" s="9" t="s">
        <v>17</v>
      </c>
    </row>
    <row r="657" spans="1:5" x14ac:dyDescent="0.25">
      <c r="A657" s="469" t="s">
        <v>362</v>
      </c>
    </row>
    <row r="658" spans="1:5" x14ac:dyDescent="0.25">
      <c r="A658" s="11"/>
    </row>
    <row r="659" spans="1:5" ht="15.75" thickBot="1" x14ac:dyDescent="0.3">
      <c r="A659" s="5" t="s">
        <v>19</v>
      </c>
    </row>
    <row r="660" spans="1:5" ht="35.25" customHeight="1" x14ac:dyDescent="0.25">
      <c r="A660" s="551" t="s">
        <v>20</v>
      </c>
      <c r="B660" s="552"/>
      <c r="C660" s="12"/>
      <c r="D660" s="12"/>
      <c r="E660" s="553" t="s">
        <v>21</v>
      </c>
    </row>
    <row r="661" spans="1:5" ht="15.75" thickBot="1" x14ac:dyDescent="0.3">
      <c r="A661" s="555" t="s">
        <v>22</v>
      </c>
      <c r="B661" s="556"/>
      <c r="C661" s="13" t="s">
        <v>23</v>
      </c>
      <c r="D661" s="13"/>
      <c r="E661" s="554"/>
    </row>
    <row r="662" spans="1:5" ht="15.75" thickBot="1" x14ac:dyDescent="0.3">
      <c r="A662" s="615"/>
      <c r="B662" s="616"/>
      <c r="C662" s="14"/>
      <c r="D662" s="14"/>
      <c r="E662" s="478" t="s">
        <v>24</v>
      </c>
    </row>
    <row r="663" spans="1:5" ht="15.75" thickBot="1" x14ac:dyDescent="0.3">
      <c r="A663" s="15">
        <v>423</v>
      </c>
      <c r="B663" s="470"/>
      <c r="C663" s="17" t="s">
        <v>64</v>
      </c>
      <c r="D663" s="17"/>
      <c r="E663" s="18">
        <v>3200000</v>
      </c>
    </row>
    <row r="664" spans="1:5" ht="15.75" thickBot="1" x14ac:dyDescent="0.3">
      <c r="A664" s="471"/>
      <c r="B664" s="287">
        <v>423500</v>
      </c>
      <c r="C664" s="288" t="s">
        <v>82</v>
      </c>
      <c r="D664" s="288"/>
      <c r="E664" s="21">
        <v>3200000</v>
      </c>
    </row>
    <row r="665" spans="1:5" x14ac:dyDescent="0.25">
      <c r="A665" s="673"/>
      <c r="B665" s="673"/>
      <c r="C665" s="92" t="s">
        <v>77</v>
      </c>
      <c r="D665" s="92"/>
      <c r="E665" s="572"/>
    </row>
    <row r="666" spans="1:5" x14ac:dyDescent="0.25">
      <c r="A666" s="674"/>
      <c r="B666" s="674"/>
      <c r="C666" s="94" t="s">
        <v>59</v>
      </c>
      <c r="D666" s="94"/>
      <c r="E666" s="573"/>
    </row>
    <row r="667" spans="1:5" ht="15.75" thickBot="1" x14ac:dyDescent="0.3">
      <c r="A667" s="675"/>
      <c r="B667" s="675"/>
      <c r="C667" s="20" t="s">
        <v>363</v>
      </c>
      <c r="D667" s="20"/>
      <c r="E667" s="574"/>
    </row>
    <row r="668" spans="1:5" ht="15.75" thickBot="1" x14ac:dyDescent="0.3">
      <c r="A668" s="158">
        <v>424</v>
      </c>
      <c r="B668" s="470"/>
      <c r="C668" s="17" t="s">
        <v>145</v>
      </c>
      <c r="D668" s="17"/>
      <c r="E668" s="18">
        <v>160000000</v>
      </c>
    </row>
    <row r="669" spans="1:5" ht="15.75" thickBot="1" x14ac:dyDescent="0.3">
      <c r="A669" s="600"/>
      <c r="B669" s="287">
        <v>424200</v>
      </c>
      <c r="C669" s="288" t="s">
        <v>192</v>
      </c>
      <c r="D669" s="288"/>
      <c r="E669" s="21">
        <v>160000000</v>
      </c>
    </row>
    <row r="670" spans="1:5" x14ac:dyDescent="0.25">
      <c r="A670" s="601"/>
      <c r="B670" s="572"/>
      <c r="C670" s="92" t="s">
        <v>77</v>
      </c>
      <c r="D670" s="92"/>
      <c r="E670" s="572"/>
    </row>
    <row r="671" spans="1:5" x14ac:dyDescent="0.25">
      <c r="A671" s="601"/>
      <c r="B671" s="573"/>
      <c r="C671" s="94" t="s">
        <v>59</v>
      </c>
      <c r="D671" s="94"/>
      <c r="E671" s="573"/>
    </row>
    <row r="672" spans="1:5" ht="15.75" thickBot="1" x14ac:dyDescent="0.3">
      <c r="A672" s="602"/>
      <c r="B672" s="574"/>
      <c r="C672" s="20" t="s">
        <v>364</v>
      </c>
      <c r="D672" s="20"/>
      <c r="E672" s="574"/>
    </row>
    <row r="673" spans="1:5" ht="15.75" thickBot="1" x14ac:dyDescent="0.3">
      <c r="A673" s="158">
        <v>481</v>
      </c>
      <c r="B673" s="470"/>
      <c r="C673" s="17" t="s">
        <v>365</v>
      </c>
      <c r="D673" s="17"/>
      <c r="E673" s="18">
        <v>70000000</v>
      </c>
    </row>
    <row r="674" spans="1:5" ht="15.75" thickBot="1" x14ac:dyDescent="0.3">
      <c r="A674" s="575"/>
      <c r="B674" s="287">
        <v>481900</v>
      </c>
      <c r="C674" s="288" t="s">
        <v>366</v>
      </c>
      <c r="D674" s="288"/>
      <c r="E674" s="162">
        <v>70000000</v>
      </c>
    </row>
    <row r="675" spans="1:5" x14ac:dyDescent="0.25">
      <c r="A675" s="576"/>
      <c r="B675" s="572"/>
      <c r="C675" s="275" t="s">
        <v>77</v>
      </c>
      <c r="D675" s="275"/>
      <c r="E675" s="572"/>
    </row>
    <row r="676" spans="1:5" x14ac:dyDescent="0.25">
      <c r="A676" s="576"/>
      <c r="B676" s="573"/>
      <c r="C676" s="276" t="s">
        <v>115</v>
      </c>
      <c r="D676" s="276"/>
      <c r="E676" s="573"/>
    </row>
    <row r="677" spans="1:5" ht="15.75" thickBot="1" x14ac:dyDescent="0.3">
      <c r="A677" s="577"/>
      <c r="B677" s="574"/>
      <c r="C677" s="160" t="s">
        <v>367</v>
      </c>
      <c r="D677" s="160"/>
      <c r="E677" s="574"/>
    </row>
    <row r="678" spans="1:5" ht="15.75" thickBot="1" x14ac:dyDescent="0.3">
      <c r="A678" s="589" t="s">
        <v>139</v>
      </c>
      <c r="B678" s="590"/>
      <c r="C678" s="591"/>
      <c r="D678" s="285"/>
      <c r="E678" s="18">
        <v>233200000</v>
      </c>
    </row>
    <row r="679" spans="1:5" ht="25.5" x14ac:dyDescent="0.25">
      <c r="A679" s="468"/>
    </row>
    <row r="680" spans="1:5" ht="15.75" thickBot="1" x14ac:dyDescent="0.3">
      <c r="A680" s="6" t="s">
        <v>368</v>
      </c>
    </row>
    <row r="681" spans="1:5" ht="15.75" thickBot="1" x14ac:dyDescent="0.3">
      <c r="A681" s="7" t="s">
        <v>4</v>
      </c>
      <c r="B681" s="8">
        <v>110</v>
      </c>
    </row>
    <row r="682" spans="1:5" ht="26.25" thickBot="1" x14ac:dyDescent="0.3">
      <c r="A682" s="440" t="s">
        <v>6</v>
      </c>
      <c r="B682" s="9" t="s">
        <v>360</v>
      </c>
    </row>
    <row r="683" spans="1:5" ht="15.75" thickBot="1" x14ac:dyDescent="0.3">
      <c r="A683" s="440" t="s">
        <v>8</v>
      </c>
      <c r="B683" s="9">
        <v>1204</v>
      </c>
    </row>
    <row r="684" spans="1:5" ht="51.75" thickBot="1" x14ac:dyDescent="0.3">
      <c r="A684" s="440" t="s">
        <v>9</v>
      </c>
      <c r="B684" s="9" t="s">
        <v>369</v>
      </c>
    </row>
    <row r="685" spans="1:5" ht="15.75" thickBot="1" x14ac:dyDescent="0.3">
      <c r="A685" s="440" t="s">
        <v>11</v>
      </c>
      <c r="B685" s="9">
        <v>3</v>
      </c>
    </row>
    <row r="686" spans="1:5" ht="15.75" thickBot="1" x14ac:dyDescent="0.3">
      <c r="A686" s="440" t="s">
        <v>12</v>
      </c>
      <c r="B686" s="9" t="s">
        <v>13</v>
      </c>
    </row>
    <row r="687" spans="1:5" ht="15.75" thickBot="1" x14ac:dyDescent="0.3">
      <c r="A687" s="440" t="s">
        <v>14</v>
      </c>
      <c r="B687" s="9" t="s">
        <v>15</v>
      </c>
    </row>
    <row r="688" spans="1:5" ht="26.25" thickBot="1" x14ac:dyDescent="0.3">
      <c r="A688" s="440" t="s">
        <v>16</v>
      </c>
      <c r="B688" s="9" t="s">
        <v>17</v>
      </c>
    </row>
    <row r="689" spans="1:5" x14ac:dyDescent="0.25">
      <c r="A689" s="469" t="s">
        <v>370</v>
      </c>
    </row>
    <row r="690" spans="1:5" x14ac:dyDescent="0.25">
      <c r="A690" s="11"/>
    </row>
    <row r="691" spans="1:5" ht="15.75" thickBot="1" x14ac:dyDescent="0.3">
      <c r="A691" s="5" t="s">
        <v>19</v>
      </c>
    </row>
    <row r="692" spans="1:5" ht="35.25" customHeight="1" x14ac:dyDescent="0.25">
      <c r="A692" s="551" t="s">
        <v>20</v>
      </c>
      <c r="B692" s="552"/>
      <c r="C692" s="12"/>
      <c r="D692" s="12"/>
      <c r="E692" s="553" t="s">
        <v>21</v>
      </c>
    </row>
    <row r="693" spans="1:5" ht="15.75" thickBot="1" x14ac:dyDescent="0.3">
      <c r="A693" s="555" t="s">
        <v>22</v>
      </c>
      <c r="B693" s="556"/>
      <c r="C693" s="13" t="s">
        <v>23</v>
      </c>
      <c r="D693" s="13"/>
      <c r="E693" s="554"/>
    </row>
    <row r="694" spans="1:5" ht="15.75" thickBot="1" x14ac:dyDescent="0.3">
      <c r="A694" s="615"/>
      <c r="B694" s="616"/>
      <c r="C694" s="14"/>
      <c r="D694" s="14"/>
      <c r="E694" s="478" t="s">
        <v>24</v>
      </c>
    </row>
    <row r="695" spans="1:5" ht="15.75" thickBot="1" x14ac:dyDescent="0.3">
      <c r="A695" s="15">
        <v>423</v>
      </c>
      <c r="B695" s="470"/>
      <c r="C695" s="17" t="s">
        <v>64</v>
      </c>
      <c r="D695" s="17"/>
      <c r="E695" s="18">
        <v>280000</v>
      </c>
    </row>
    <row r="696" spans="1:5" ht="15.75" thickBot="1" x14ac:dyDescent="0.3">
      <c r="A696" s="471"/>
      <c r="B696" s="287">
        <v>423500</v>
      </c>
      <c r="C696" s="288" t="s">
        <v>82</v>
      </c>
      <c r="D696" s="288"/>
      <c r="E696" s="22"/>
    </row>
    <row r="697" spans="1:5" x14ac:dyDescent="0.25">
      <c r="A697" s="673"/>
      <c r="B697" s="673"/>
      <c r="C697" s="92" t="s">
        <v>77</v>
      </c>
      <c r="D697" s="92"/>
      <c r="E697" s="572"/>
    </row>
    <row r="698" spans="1:5" x14ac:dyDescent="0.25">
      <c r="A698" s="674"/>
      <c r="B698" s="674"/>
      <c r="C698" s="94" t="s">
        <v>59</v>
      </c>
      <c r="D698" s="94"/>
      <c r="E698" s="573"/>
    </row>
    <row r="699" spans="1:5" ht="15.75" thickBot="1" x14ac:dyDescent="0.3">
      <c r="A699" s="675"/>
      <c r="B699" s="675"/>
      <c r="C699" s="20" t="s">
        <v>371</v>
      </c>
      <c r="D699" s="20"/>
      <c r="E699" s="574"/>
    </row>
    <row r="700" spans="1:5" ht="15.75" thickBot="1" x14ac:dyDescent="0.3">
      <c r="A700" s="158">
        <v>424</v>
      </c>
      <c r="B700" s="470"/>
      <c r="C700" s="17" t="s">
        <v>145</v>
      </c>
      <c r="D700" s="17"/>
      <c r="E700" s="18">
        <v>14000000</v>
      </c>
    </row>
    <row r="701" spans="1:5" ht="15.75" thickBot="1" x14ac:dyDescent="0.3">
      <c r="A701" s="600"/>
      <c r="B701" s="287">
        <v>424200</v>
      </c>
      <c r="C701" s="288" t="s">
        <v>192</v>
      </c>
      <c r="D701" s="288"/>
      <c r="E701" s="22"/>
    </row>
    <row r="702" spans="1:5" x14ac:dyDescent="0.25">
      <c r="A702" s="601"/>
      <c r="B702" s="572"/>
      <c r="C702" s="92" t="s">
        <v>77</v>
      </c>
      <c r="D702" s="92"/>
      <c r="E702" s="572"/>
    </row>
    <row r="703" spans="1:5" x14ac:dyDescent="0.25">
      <c r="A703" s="601"/>
      <c r="B703" s="573"/>
      <c r="C703" s="94" t="s">
        <v>59</v>
      </c>
      <c r="D703" s="94"/>
      <c r="E703" s="573"/>
    </row>
    <row r="704" spans="1:5" ht="15.75" thickBot="1" x14ac:dyDescent="0.3">
      <c r="A704" s="602"/>
      <c r="B704" s="574"/>
      <c r="C704" s="20" t="s">
        <v>372</v>
      </c>
      <c r="D704" s="20"/>
      <c r="E704" s="574"/>
    </row>
    <row r="705" spans="1:5" ht="15.75" thickBot="1" x14ac:dyDescent="0.3">
      <c r="A705" s="158">
        <v>481</v>
      </c>
      <c r="B705" s="470"/>
      <c r="C705" s="17" t="s">
        <v>365</v>
      </c>
      <c r="D705" s="17"/>
      <c r="E705" s="18">
        <v>6000000</v>
      </c>
    </row>
    <row r="706" spans="1:5" ht="15.75" thickBot="1" x14ac:dyDescent="0.3">
      <c r="A706" s="575"/>
      <c r="B706" s="287">
        <v>481900</v>
      </c>
      <c r="C706" s="288" t="s">
        <v>366</v>
      </c>
      <c r="D706" s="288"/>
      <c r="E706" s="473"/>
    </row>
    <row r="707" spans="1:5" x14ac:dyDescent="0.25">
      <c r="A707" s="576"/>
      <c r="B707" s="572"/>
      <c r="C707" s="275" t="s">
        <v>77</v>
      </c>
      <c r="D707" s="275"/>
      <c r="E707" s="572"/>
    </row>
    <row r="708" spans="1:5" x14ac:dyDescent="0.25">
      <c r="A708" s="576"/>
      <c r="B708" s="573"/>
      <c r="C708" s="276" t="s">
        <v>115</v>
      </c>
      <c r="D708" s="276"/>
      <c r="E708" s="573"/>
    </row>
    <row r="709" spans="1:5" ht="15.75" thickBot="1" x14ac:dyDescent="0.3">
      <c r="A709" s="577"/>
      <c r="B709" s="574"/>
      <c r="C709" s="160" t="s">
        <v>373</v>
      </c>
      <c r="D709" s="160"/>
      <c r="E709" s="574"/>
    </row>
    <row r="710" spans="1:5" ht="15.75" thickBot="1" x14ac:dyDescent="0.3">
      <c r="A710" s="589" t="s">
        <v>139</v>
      </c>
      <c r="B710" s="590"/>
      <c r="C710" s="591"/>
      <c r="D710" s="285"/>
      <c r="E710" s="18">
        <v>10280000</v>
      </c>
    </row>
    <row r="711" spans="1:5" x14ac:dyDescent="0.25">
      <c r="A711" s="474"/>
    </row>
    <row r="712" spans="1:5" x14ac:dyDescent="0.25">
      <c r="A712" s="474"/>
    </row>
    <row r="713" spans="1:5" ht="15.75" thickBot="1" x14ac:dyDescent="0.3">
      <c r="A713" s="6" t="s">
        <v>374</v>
      </c>
    </row>
    <row r="714" spans="1:5" ht="15.75" thickBot="1" x14ac:dyDescent="0.3">
      <c r="A714" s="7" t="s">
        <v>4</v>
      </c>
      <c r="B714" s="8">
        <v>110</v>
      </c>
    </row>
    <row r="715" spans="1:5" ht="26.25" thickBot="1" x14ac:dyDescent="0.3">
      <c r="A715" s="440" t="s">
        <v>6</v>
      </c>
      <c r="B715" s="9" t="s">
        <v>360</v>
      </c>
    </row>
    <row r="716" spans="1:5" ht="15.75" thickBot="1" x14ac:dyDescent="0.3">
      <c r="A716" s="440" t="s">
        <v>8</v>
      </c>
      <c r="B716" s="9">
        <v>1204</v>
      </c>
    </row>
    <row r="717" spans="1:5" ht="64.5" thickBot="1" x14ac:dyDescent="0.3">
      <c r="A717" s="440" t="s">
        <v>9</v>
      </c>
      <c r="B717" s="9" t="s">
        <v>375</v>
      </c>
    </row>
    <row r="718" spans="1:5" ht="15.75" thickBot="1" x14ac:dyDescent="0.3">
      <c r="A718" s="440" t="s">
        <v>11</v>
      </c>
      <c r="B718" s="9">
        <v>5</v>
      </c>
    </row>
    <row r="719" spans="1:5" ht="15.75" thickBot="1" x14ac:dyDescent="0.3">
      <c r="A719" s="440" t="s">
        <v>12</v>
      </c>
      <c r="B719" s="9" t="s">
        <v>13</v>
      </c>
    </row>
    <row r="720" spans="1:5" ht="15.75" thickBot="1" x14ac:dyDescent="0.3">
      <c r="A720" s="440" t="s">
        <v>14</v>
      </c>
      <c r="B720" s="9" t="s">
        <v>15</v>
      </c>
    </row>
    <row r="721" spans="1:5" ht="26.25" thickBot="1" x14ac:dyDescent="0.3">
      <c r="A721" s="440" t="s">
        <v>16</v>
      </c>
      <c r="B721" s="9" t="s">
        <v>17</v>
      </c>
    </row>
    <row r="722" spans="1:5" x14ac:dyDescent="0.25">
      <c r="A722" s="469" t="s">
        <v>143</v>
      </c>
    </row>
    <row r="723" spans="1:5" x14ac:dyDescent="0.25">
      <c r="A723" s="11"/>
    </row>
    <row r="724" spans="1:5" ht="15.75" thickBot="1" x14ac:dyDescent="0.3">
      <c r="A724" s="5" t="s">
        <v>223</v>
      </c>
    </row>
    <row r="725" spans="1:5" ht="35.25" customHeight="1" x14ac:dyDescent="0.25">
      <c r="A725" s="551" t="s">
        <v>20</v>
      </c>
      <c r="B725" s="552"/>
      <c r="C725" s="12"/>
      <c r="D725" s="12"/>
      <c r="E725" s="553" t="s">
        <v>21</v>
      </c>
    </row>
    <row r="726" spans="1:5" ht="15.75" thickBot="1" x14ac:dyDescent="0.3">
      <c r="A726" s="555" t="s">
        <v>22</v>
      </c>
      <c r="B726" s="556"/>
      <c r="C726" s="13" t="s">
        <v>23</v>
      </c>
      <c r="D726" s="13"/>
      <c r="E726" s="554"/>
    </row>
    <row r="727" spans="1:5" ht="15.75" thickBot="1" x14ac:dyDescent="0.3">
      <c r="A727" s="615"/>
      <c r="B727" s="616"/>
      <c r="C727" s="14"/>
      <c r="D727" s="14"/>
      <c r="E727" s="478" t="s">
        <v>24</v>
      </c>
    </row>
    <row r="728" spans="1:5" ht="15.75" thickBot="1" x14ac:dyDescent="0.3">
      <c r="A728" s="15">
        <v>423</v>
      </c>
      <c r="B728" s="470"/>
      <c r="C728" s="17" t="s">
        <v>64</v>
      </c>
      <c r="D728" s="17"/>
      <c r="E728" s="18">
        <v>320000</v>
      </c>
    </row>
    <row r="729" spans="1:5" ht="15.75" thickBot="1" x14ac:dyDescent="0.3">
      <c r="A729" s="471"/>
      <c r="B729" s="287">
        <v>423500</v>
      </c>
      <c r="C729" s="288" t="s">
        <v>82</v>
      </c>
      <c r="D729" s="288"/>
      <c r="E729" s="22"/>
    </row>
    <row r="730" spans="1:5" x14ac:dyDescent="0.25">
      <c r="A730" s="673"/>
      <c r="B730" s="673"/>
      <c r="C730" s="92" t="s">
        <v>77</v>
      </c>
      <c r="D730" s="92"/>
      <c r="E730" s="572"/>
    </row>
    <row r="731" spans="1:5" x14ac:dyDescent="0.25">
      <c r="A731" s="674"/>
      <c r="B731" s="674"/>
      <c r="C731" s="94" t="s">
        <v>333</v>
      </c>
      <c r="D731" s="94"/>
      <c r="E731" s="573"/>
    </row>
    <row r="732" spans="1:5" ht="15.75" thickBot="1" x14ac:dyDescent="0.3">
      <c r="A732" s="675"/>
      <c r="B732" s="675"/>
      <c r="C732" s="20" t="s">
        <v>376</v>
      </c>
      <c r="D732" s="20"/>
      <c r="E732" s="574"/>
    </row>
    <row r="733" spans="1:5" ht="15.75" thickBot="1" x14ac:dyDescent="0.3">
      <c r="A733" s="158">
        <v>424</v>
      </c>
      <c r="B733" s="470"/>
      <c r="C733" s="17" t="s">
        <v>145</v>
      </c>
      <c r="D733" s="17"/>
      <c r="E733" s="18">
        <v>34800000</v>
      </c>
    </row>
    <row r="734" spans="1:5" ht="15.75" thickBot="1" x14ac:dyDescent="0.3">
      <c r="A734" s="600"/>
      <c r="B734" s="287">
        <v>424200</v>
      </c>
      <c r="C734" s="288" t="s">
        <v>192</v>
      </c>
      <c r="D734" s="288"/>
      <c r="E734" s="22"/>
    </row>
    <row r="735" spans="1:5" x14ac:dyDescent="0.25">
      <c r="A735" s="601"/>
      <c r="B735" s="572"/>
      <c r="C735" s="94" t="s">
        <v>333</v>
      </c>
      <c r="D735" s="94"/>
      <c r="E735" s="572"/>
    </row>
    <row r="736" spans="1:5" ht="15.75" thickBot="1" x14ac:dyDescent="0.3">
      <c r="A736" s="602"/>
      <c r="B736" s="574"/>
      <c r="C736" s="20" t="s">
        <v>377</v>
      </c>
      <c r="D736" s="20"/>
      <c r="E736" s="574"/>
    </row>
    <row r="737" spans="1:5" ht="15.75" thickBot="1" x14ac:dyDescent="0.3">
      <c r="A737" s="589" t="s">
        <v>139</v>
      </c>
      <c r="B737" s="590"/>
      <c r="C737" s="591"/>
      <c r="D737" s="285"/>
      <c r="E737" s="18">
        <f>E728+E733</f>
        <v>35120000</v>
      </c>
    </row>
    <row r="738" spans="1:5" x14ac:dyDescent="0.25">
      <c r="A738" s="474"/>
    </row>
    <row r="739" spans="1:5" ht="25.5" x14ac:dyDescent="0.25">
      <c r="A739" s="468"/>
    </row>
    <row r="740" spans="1:5" ht="15.75" thickBot="1" x14ac:dyDescent="0.3">
      <c r="A740" s="6" t="s">
        <v>378</v>
      </c>
    </row>
    <row r="741" spans="1:5" ht="15.75" thickBot="1" x14ac:dyDescent="0.3">
      <c r="A741" s="7" t="s">
        <v>4</v>
      </c>
      <c r="B741" s="8">
        <v>110</v>
      </c>
    </row>
    <row r="742" spans="1:5" ht="26.25" thickBot="1" x14ac:dyDescent="0.3">
      <c r="A742" s="440" t="s">
        <v>6</v>
      </c>
      <c r="B742" s="9" t="s">
        <v>360</v>
      </c>
    </row>
    <row r="743" spans="1:5" ht="15.75" thickBot="1" x14ac:dyDescent="0.3">
      <c r="A743" s="440" t="s">
        <v>8</v>
      </c>
      <c r="B743" s="9">
        <v>1204</v>
      </c>
    </row>
    <row r="744" spans="1:5" ht="39" thickBot="1" x14ac:dyDescent="0.3">
      <c r="A744" s="440" t="s">
        <v>9</v>
      </c>
      <c r="B744" s="9" t="s">
        <v>379</v>
      </c>
    </row>
    <row r="745" spans="1:5" ht="15.75" thickBot="1" x14ac:dyDescent="0.3">
      <c r="A745" s="440" t="s">
        <v>11</v>
      </c>
      <c r="B745" s="9">
        <v>6</v>
      </c>
    </row>
    <row r="746" spans="1:5" ht="15.75" thickBot="1" x14ac:dyDescent="0.3">
      <c r="A746" s="440" t="s">
        <v>12</v>
      </c>
      <c r="B746" s="9" t="s">
        <v>13</v>
      </c>
    </row>
    <row r="747" spans="1:5" ht="15.75" thickBot="1" x14ac:dyDescent="0.3">
      <c r="A747" s="440" t="s">
        <v>14</v>
      </c>
      <c r="B747" s="9" t="s">
        <v>15</v>
      </c>
    </row>
    <row r="748" spans="1:5" ht="26.25" thickBot="1" x14ac:dyDescent="0.3">
      <c r="A748" s="440" t="s">
        <v>16</v>
      </c>
      <c r="B748" s="9" t="s">
        <v>17</v>
      </c>
    </row>
    <row r="749" spans="1:5" x14ac:dyDescent="0.25">
      <c r="A749" s="469" t="s">
        <v>143</v>
      </c>
    </row>
    <row r="750" spans="1:5" x14ac:dyDescent="0.25">
      <c r="A750" s="11"/>
    </row>
    <row r="751" spans="1:5" ht="15.75" thickBot="1" x14ac:dyDescent="0.3">
      <c r="A751" s="5" t="s">
        <v>223</v>
      </c>
    </row>
    <row r="752" spans="1:5" ht="35.25" customHeight="1" x14ac:dyDescent="0.25">
      <c r="A752" s="551" t="s">
        <v>20</v>
      </c>
      <c r="B752" s="552"/>
      <c r="C752" s="12"/>
      <c r="D752" s="12"/>
      <c r="E752" s="553" t="s">
        <v>21</v>
      </c>
    </row>
    <row r="753" spans="1:5" ht="15.75" thickBot="1" x14ac:dyDescent="0.3">
      <c r="A753" s="555" t="s">
        <v>22</v>
      </c>
      <c r="B753" s="556"/>
      <c r="C753" s="13" t="s">
        <v>23</v>
      </c>
      <c r="D753" s="13"/>
      <c r="E753" s="554"/>
    </row>
    <row r="754" spans="1:5" ht="15.75" thickBot="1" x14ac:dyDescent="0.3">
      <c r="A754" s="615"/>
      <c r="B754" s="616"/>
      <c r="C754" s="14"/>
      <c r="D754" s="14"/>
      <c r="E754" s="478" t="s">
        <v>24</v>
      </c>
    </row>
    <row r="755" spans="1:5" ht="15.75" thickBot="1" x14ac:dyDescent="0.3">
      <c r="A755" s="15">
        <v>423</v>
      </c>
      <c r="B755" s="470"/>
      <c r="C755" s="17" t="s">
        <v>64</v>
      </c>
      <c r="D755" s="17"/>
      <c r="E755" s="18">
        <v>559000</v>
      </c>
    </row>
    <row r="756" spans="1:5" ht="15.75" thickBot="1" x14ac:dyDescent="0.3">
      <c r="A756" s="471"/>
      <c r="B756" s="287">
        <v>423500</v>
      </c>
      <c r="C756" s="288" t="s">
        <v>82</v>
      </c>
      <c r="D756" s="288"/>
      <c r="E756" s="22"/>
    </row>
    <row r="757" spans="1:5" x14ac:dyDescent="0.25">
      <c r="A757" s="673"/>
      <c r="B757" s="673"/>
      <c r="C757" s="92" t="s">
        <v>77</v>
      </c>
      <c r="D757" s="92"/>
      <c r="E757" s="572"/>
    </row>
    <row r="758" spans="1:5" x14ac:dyDescent="0.25">
      <c r="A758" s="674"/>
      <c r="B758" s="674"/>
      <c r="C758" s="94" t="s">
        <v>59</v>
      </c>
      <c r="D758" s="94"/>
      <c r="E758" s="573"/>
    </row>
    <row r="759" spans="1:5" ht="15.75" thickBot="1" x14ac:dyDescent="0.3">
      <c r="A759" s="675"/>
      <c r="B759" s="675"/>
      <c r="C759" s="20" t="s">
        <v>380</v>
      </c>
      <c r="D759" s="20"/>
      <c r="E759" s="574"/>
    </row>
    <row r="760" spans="1:5" ht="15.75" thickBot="1" x14ac:dyDescent="0.3">
      <c r="A760" s="158">
        <v>424</v>
      </c>
      <c r="B760" s="470"/>
      <c r="C760" s="17" t="s">
        <v>145</v>
      </c>
      <c r="D760" s="17"/>
      <c r="E760" s="18">
        <v>34800000</v>
      </c>
    </row>
    <row r="761" spans="1:5" ht="15.75" thickBot="1" x14ac:dyDescent="0.3">
      <c r="A761" s="600"/>
      <c r="B761" s="287">
        <v>424200</v>
      </c>
      <c r="C761" s="288" t="s">
        <v>192</v>
      </c>
      <c r="D761" s="288"/>
      <c r="E761" s="22"/>
    </row>
    <row r="762" spans="1:5" x14ac:dyDescent="0.25">
      <c r="A762" s="601"/>
      <c r="B762" s="572"/>
      <c r="C762" s="92" t="s">
        <v>77</v>
      </c>
      <c r="D762" s="92"/>
      <c r="E762" s="572"/>
    </row>
    <row r="763" spans="1:5" x14ac:dyDescent="0.25">
      <c r="A763" s="601"/>
      <c r="B763" s="573"/>
      <c r="C763" s="94" t="s">
        <v>59</v>
      </c>
      <c r="D763" s="94"/>
      <c r="E763" s="573"/>
    </row>
    <row r="764" spans="1:5" ht="15.75" thickBot="1" x14ac:dyDescent="0.3">
      <c r="A764" s="602"/>
      <c r="B764" s="574"/>
      <c r="C764" s="20" t="s">
        <v>381</v>
      </c>
      <c r="D764" s="20"/>
      <c r="E764" s="574"/>
    </row>
    <row r="765" spans="1:5" ht="15.75" thickBot="1" x14ac:dyDescent="0.3">
      <c r="A765" s="158">
        <v>481</v>
      </c>
      <c r="B765" s="470"/>
      <c r="C765" s="17" t="s">
        <v>365</v>
      </c>
      <c r="D765" s="17"/>
      <c r="E765" s="18">
        <v>14400000</v>
      </c>
    </row>
    <row r="766" spans="1:5" ht="15.75" thickBot="1" x14ac:dyDescent="0.3">
      <c r="A766" s="575"/>
      <c r="B766" s="287">
        <v>481900</v>
      </c>
      <c r="C766" s="288" t="s">
        <v>366</v>
      </c>
      <c r="D766" s="288"/>
      <c r="E766" s="473"/>
    </row>
    <row r="767" spans="1:5" x14ac:dyDescent="0.25">
      <c r="A767" s="576"/>
      <c r="B767" s="572"/>
      <c r="C767" s="275" t="s">
        <v>77</v>
      </c>
      <c r="D767" s="275"/>
      <c r="E767" s="572"/>
    </row>
    <row r="768" spans="1:5" x14ac:dyDescent="0.25">
      <c r="A768" s="576"/>
      <c r="B768" s="573"/>
      <c r="C768" s="276" t="s">
        <v>382</v>
      </c>
      <c r="D768" s="276"/>
      <c r="E768" s="573"/>
    </row>
    <row r="769" spans="1:5" ht="15.75" thickBot="1" x14ac:dyDescent="0.3">
      <c r="A769" s="577"/>
      <c r="B769" s="574"/>
      <c r="C769" s="160" t="s">
        <v>383</v>
      </c>
      <c r="D769" s="160"/>
      <c r="E769" s="574"/>
    </row>
    <row r="770" spans="1:5" ht="15.75" thickBot="1" x14ac:dyDescent="0.3">
      <c r="A770" s="589" t="s">
        <v>139</v>
      </c>
      <c r="B770" s="590"/>
      <c r="C770" s="591"/>
      <c r="D770" s="285"/>
      <c r="E770" s="18">
        <f>E755+E760+E765</f>
        <v>49759000</v>
      </c>
    </row>
    <row r="771" spans="1:5" x14ac:dyDescent="0.25">
      <c r="A771" s="475"/>
    </row>
    <row r="772" spans="1:5" x14ac:dyDescent="0.25">
      <c r="A772" s="451"/>
    </row>
    <row r="773" spans="1:5" ht="15.75" thickBot="1" x14ac:dyDescent="0.3">
      <c r="A773" s="6" t="s">
        <v>384</v>
      </c>
    </row>
    <row r="774" spans="1:5" ht="15.75" thickBot="1" x14ac:dyDescent="0.3">
      <c r="A774" s="7" t="s">
        <v>4</v>
      </c>
      <c r="B774" s="8">
        <v>110</v>
      </c>
    </row>
    <row r="775" spans="1:5" ht="26.25" thickBot="1" x14ac:dyDescent="0.3">
      <c r="A775" s="440" t="s">
        <v>6</v>
      </c>
      <c r="B775" s="9" t="s">
        <v>360</v>
      </c>
    </row>
    <row r="776" spans="1:5" ht="15.75" thickBot="1" x14ac:dyDescent="0.3">
      <c r="A776" s="440" t="s">
        <v>8</v>
      </c>
      <c r="B776" s="9">
        <v>1204</v>
      </c>
    </row>
    <row r="777" spans="1:5" ht="26.25" thickBot="1" x14ac:dyDescent="0.3">
      <c r="A777" s="440" t="s">
        <v>9</v>
      </c>
      <c r="B777" s="9" t="s">
        <v>385</v>
      </c>
    </row>
    <row r="778" spans="1:5" ht="15.75" thickBot="1" x14ac:dyDescent="0.3">
      <c r="A778" s="440" t="s">
        <v>11</v>
      </c>
      <c r="B778" s="9">
        <v>7</v>
      </c>
    </row>
    <row r="779" spans="1:5" ht="15.75" thickBot="1" x14ac:dyDescent="0.3">
      <c r="A779" s="440" t="s">
        <v>12</v>
      </c>
      <c r="B779" s="9" t="s">
        <v>13</v>
      </c>
    </row>
    <row r="780" spans="1:5" ht="15.75" thickBot="1" x14ac:dyDescent="0.3">
      <c r="A780" s="440" t="s">
        <v>14</v>
      </c>
      <c r="B780" s="9" t="s">
        <v>15</v>
      </c>
    </row>
    <row r="781" spans="1:5" ht="26.25" thickBot="1" x14ac:dyDescent="0.3">
      <c r="A781" s="440" t="s">
        <v>16</v>
      </c>
      <c r="B781" s="9" t="s">
        <v>17</v>
      </c>
    </row>
    <row r="782" spans="1:5" x14ac:dyDescent="0.25">
      <c r="A782" s="469" t="s">
        <v>345</v>
      </c>
    </row>
    <row r="783" spans="1:5" x14ac:dyDescent="0.25">
      <c r="A783" s="11"/>
    </row>
    <row r="784" spans="1:5" ht="15.75" thickBot="1" x14ac:dyDescent="0.3">
      <c r="A784" s="5" t="s">
        <v>19</v>
      </c>
    </row>
    <row r="785" spans="1:5" ht="35.25" customHeight="1" x14ac:dyDescent="0.25">
      <c r="A785" s="551" t="s">
        <v>20</v>
      </c>
      <c r="B785" s="552"/>
      <c r="C785" s="12"/>
      <c r="D785" s="12"/>
      <c r="E785" s="553" t="s">
        <v>21</v>
      </c>
    </row>
    <row r="786" spans="1:5" ht="15.75" thickBot="1" x14ac:dyDescent="0.3">
      <c r="A786" s="555" t="s">
        <v>22</v>
      </c>
      <c r="B786" s="556"/>
      <c r="C786" s="13" t="s">
        <v>23</v>
      </c>
      <c r="D786" s="13"/>
      <c r="E786" s="554"/>
    </row>
    <row r="787" spans="1:5" ht="15.75" thickBot="1" x14ac:dyDescent="0.3">
      <c r="A787" s="615"/>
      <c r="B787" s="616"/>
      <c r="C787" s="14"/>
      <c r="D787" s="14"/>
      <c r="E787" s="478" t="s">
        <v>144</v>
      </c>
    </row>
    <row r="788" spans="1:5" ht="15.75" thickBot="1" x14ac:dyDescent="0.3">
      <c r="A788" s="15">
        <v>423</v>
      </c>
      <c r="B788" s="470"/>
      <c r="C788" s="17" t="s">
        <v>64</v>
      </c>
      <c r="D788" s="17"/>
      <c r="E788" s="18">
        <v>460000</v>
      </c>
    </row>
    <row r="789" spans="1:5" ht="15.75" thickBot="1" x14ac:dyDescent="0.3">
      <c r="A789" s="471"/>
      <c r="B789" s="287">
        <v>423500</v>
      </c>
      <c r="C789" s="288" t="s">
        <v>82</v>
      </c>
      <c r="D789" s="288"/>
      <c r="E789" s="22"/>
    </row>
    <row r="790" spans="1:5" x14ac:dyDescent="0.25">
      <c r="A790" s="673"/>
      <c r="B790" s="673"/>
      <c r="C790" s="92" t="s">
        <v>77</v>
      </c>
      <c r="D790" s="92"/>
      <c r="E790" s="572"/>
    </row>
    <row r="791" spans="1:5" x14ac:dyDescent="0.25">
      <c r="A791" s="674"/>
      <c r="B791" s="674"/>
      <c r="C791" s="94" t="s">
        <v>333</v>
      </c>
      <c r="D791" s="94"/>
      <c r="E791" s="573"/>
    </row>
    <row r="792" spans="1:5" ht="15.75" thickBot="1" x14ac:dyDescent="0.3">
      <c r="A792" s="675"/>
      <c r="B792" s="675"/>
      <c r="C792" s="20" t="s">
        <v>386</v>
      </c>
      <c r="D792" s="20"/>
      <c r="E792" s="574"/>
    </row>
    <row r="793" spans="1:5" ht="15.75" thickBot="1" x14ac:dyDescent="0.3">
      <c r="A793" s="158">
        <v>424</v>
      </c>
      <c r="B793" s="470"/>
      <c r="C793" s="17" t="s">
        <v>145</v>
      </c>
      <c r="D793" s="17"/>
      <c r="E793" s="18">
        <v>10800000</v>
      </c>
    </row>
    <row r="794" spans="1:5" ht="15.75" thickBot="1" x14ac:dyDescent="0.3">
      <c r="A794" s="600"/>
      <c r="B794" s="287">
        <v>424200</v>
      </c>
      <c r="C794" s="288" t="s">
        <v>192</v>
      </c>
      <c r="D794" s="288"/>
      <c r="E794" s="22"/>
    </row>
    <row r="795" spans="1:5" x14ac:dyDescent="0.25">
      <c r="A795" s="601"/>
      <c r="B795" s="572"/>
      <c r="C795" s="92" t="s">
        <v>77</v>
      </c>
      <c r="D795" s="92"/>
      <c r="E795" s="572"/>
    </row>
    <row r="796" spans="1:5" x14ac:dyDescent="0.25">
      <c r="A796" s="601"/>
      <c r="B796" s="573"/>
      <c r="C796" s="94" t="s">
        <v>333</v>
      </c>
      <c r="D796" s="94"/>
      <c r="E796" s="573"/>
    </row>
    <row r="797" spans="1:5" ht="15.75" thickBot="1" x14ac:dyDescent="0.3">
      <c r="A797" s="602"/>
      <c r="B797" s="574"/>
      <c r="C797" s="20" t="s">
        <v>387</v>
      </c>
      <c r="D797" s="20"/>
      <c r="E797" s="574"/>
    </row>
    <row r="798" spans="1:5" ht="15.75" thickBot="1" x14ac:dyDescent="0.3">
      <c r="A798" s="158">
        <v>481</v>
      </c>
      <c r="B798" s="470"/>
      <c r="C798" s="17" t="s">
        <v>365</v>
      </c>
      <c r="D798" s="17"/>
      <c r="E798" s="18">
        <v>7200000</v>
      </c>
    </row>
    <row r="799" spans="1:5" ht="15.75" thickBot="1" x14ac:dyDescent="0.3">
      <c r="A799" s="575"/>
      <c r="B799" s="287">
        <v>481900</v>
      </c>
      <c r="C799" s="288" t="s">
        <v>366</v>
      </c>
      <c r="D799" s="288"/>
      <c r="E799" s="473"/>
    </row>
    <row r="800" spans="1:5" x14ac:dyDescent="0.25">
      <c r="A800" s="576"/>
      <c r="B800" s="572"/>
      <c r="C800" s="275" t="s">
        <v>77</v>
      </c>
      <c r="D800" s="275"/>
      <c r="E800" s="572"/>
    </row>
    <row r="801" spans="1:5" x14ac:dyDescent="0.25">
      <c r="A801" s="576"/>
      <c r="B801" s="573"/>
      <c r="C801" s="276" t="s">
        <v>382</v>
      </c>
      <c r="D801" s="276"/>
      <c r="E801" s="573"/>
    </row>
    <row r="802" spans="1:5" ht="15.75" thickBot="1" x14ac:dyDescent="0.3">
      <c r="A802" s="577"/>
      <c r="B802" s="574"/>
      <c r="C802" s="160" t="s">
        <v>388</v>
      </c>
      <c r="D802" s="160"/>
      <c r="E802" s="574"/>
    </row>
    <row r="803" spans="1:5" ht="15.75" thickBot="1" x14ac:dyDescent="0.3">
      <c r="A803" s="589" t="s">
        <v>139</v>
      </c>
      <c r="B803" s="590"/>
      <c r="C803" s="591"/>
      <c r="D803" s="285"/>
      <c r="E803" s="18">
        <f>E788+E793+E798</f>
        <v>18460000</v>
      </c>
    </row>
    <row r="804" spans="1:5" ht="25.5" x14ac:dyDescent="0.25">
      <c r="A804" s="468"/>
    </row>
    <row r="805" spans="1:5" hidden="1" x14ac:dyDescent="0.25">
      <c r="A805" s="6" t="s">
        <v>389</v>
      </c>
    </row>
    <row r="806" spans="1:5" ht="15.75" hidden="1" thickBot="1" x14ac:dyDescent="0.3">
      <c r="A806" s="7" t="s">
        <v>4</v>
      </c>
      <c r="B806" s="8">
        <v>110</v>
      </c>
    </row>
    <row r="807" spans="1:5" ht="26.25" hidden="1" thickBot="1" x14ac:dyDescent="0.3">
      <c r="A807" s="440" t="s">
        <v>6</v>
      </c>
      <c r="B807" s="9" t="s">
        <v>360</v>
      </c>
    </row>
    <row r="808" spans="1:5" ht="15.75" hidden="1" thickBot="1" x14ac:dyDescent="0.3">
      <c r="A808" s="440" t="s">
        <v>8</v>
      </c>
      <c r="B808" s="9">
        <v>1204</v>
      </c>
    </row>
    <row r="809" spans="1:5" ht="57.75" hidden="1" customHeight="1" x14ac:dyDescent="0.25">
      <c r="A809" s="440" t="s">
        <v>9</v>
      </c>
      <c r="B809" s="450" t="s">
        <v>390</v>
      </c>
    </row>
    <row r="810" spans="1:5" ht="15.75" hidden="1" thickBot="1" x14ac:dyDescent="0.3">
      <c r="A810" s="440" t="s">
        <v>11</v>
      </c>
      <c r="B810" s="9">
        <v>8</v>
      </c>
    </row>
    <row r="811" spans="1:5" ht="15.75" hidden="1" thickBot="1" x14ac:dyDescent="0.3">
      <c r="A811" s="440" t="s">
        <v>12</v>
      </c>
      <c r="B811" s="9" t="s">
        <v>13</v>
      </c>
    </row>
    <row r="812" spans="1:5" ht="15.75" hidden="1" thickBot="1" x14ac:dyDescent="0.3">
      <c r="A812" s="440" t="s">
        <v>14</v>
      </c>
      <c r="B812" s="9" t="s">
        <v>15</v>
      </c>
    </row>
    <row r="813" spans="1:5" ht="51.75" hidden="1" thickBot="1" x14ac:dyDescent="0.3">
      <c r="A813" s="440" t="s">
        <v>16</v>
      </c>
      <c r="B813" s="9" t="s">
        <v>391</v>
      </c>
    </row>
    <row r="814" spans="1:5" hidden="1" x14ac:dyDescent="0.25">
      <c r="A814" s="469" t="s">
        <v>345</v>
      </c>
    </row>
    <row r="815" spans="1:5" hidden="1" x14ac:dyDescent="0.25">
      <c r="A815" s="11"/>
    </row>
    <row r="816" spans="1:5" hidden="1" x14ac:dyDescent="0.25">
      <c r="A816" s="5" t="s">
        <v>19</v>
      </c>
    </row>
    <row r="817" spans="1:8" ht="25.5" hidden="1" customHeight="1" x14ac:dyDescent="0.25">
      <c r="A817" s="551" t="s">
        <v>20</v>
      </c>
      <c r="B817" s="552"/>
      <c r="C817" s="12"/>
      <c r="D817" s="476"/>
      <c r="E817" s="676" t="s">
        <v>21</v>
      </c>
      <c r="F817" s="677"/>
      <c r="G817" s="677"/>
      <c r="H817" s="678"/>
    </row>
    <row r="818" spans="1:8" ht="25.5" hidden="1" customHeight="1" x14ac:dyDescent="0.25">
      <c r="A818" s="555" t="s">
        <v>22</v>
      </c>
      <c r="B818" s="556"/>
      <c r="C818" s="13" t="s">
        <v>23</v>
      </c>
      <c r="D818" s="477"/>
      <c r="E818" s="679" t="s">
        <v>392</v>
      </c>
      <c r="F818" s="680"/>
      <c r="G818" s="680"/>
      <c r="H818" s="681"/>
    </row>
    <row r="819" spans="1:8" ht="15.75" hidden="1" thickBot="1" x14ac:dyDescent="0.3">
      <c r="A819" s="615"/>
      <c r="B819" s="616"/>
      <c r="C819" s="14"/>
      <c r="D819" s="14"/>
      <c r="E819" s="478">
        <v>1</v>
      </c>
      <c r="F819" s="478">
        <v>4</v>
      </c>
      <c r="G819" s="478"/>
      <c r="H819" s="478" t="s">
        <v>393</v>
      </c>
    </row>
    <row r="820" spans="1:8" ht="15.75" hidden="1" thickBot="1" x14ac:dyDescent="0.3">
      <c r="A820" s="15">
        <v>411</v>
      </c>
      <c r="B820" s="16"/>
      <c r="C820" s="17" t="s">
        <v>25</v>
      </c>
      <c r="D820" s="17"/>
      <c r="E820" s="18">
        <v>23135000</v>
      </c>
      <c r="F820" s="479">
        <v>0</v>
      </c>
      <c r="G820" s="479"/>
      <c r="H820" s="18">
        <v>19616000</v>
      </c>
    </row>
    <row r="821" spans="1:8" ht="15.75" hidden="1" thickBot="1" x14ac:dyDescent="0.3">
      <c r="A821" s="544"/>
      <c r="B821" s="19">
        <v>411100</v>
      </c>
      <c r="C821" s="20" t="s">
        <v>26</v>
      </c>
      <c r="D821" s="20"/>
      <c r="E821" s="21">
        <v>23135000</v>
      </c>
      <c r="F821" s="22">
        <v>0</v>
      </c>
      <c r="G821" s="22"/>
      <c r="H821" s="21">
        <v>19616000</v>
      </c>
    </row>
    <row r="822" spans="1:8" ht="15.75" hidden="1" thickBot="1" x14ac:dyDescent="0.3">
      <c r="A822" s="546"/>
      <c r="B822" s="19"/>
      <c r="C822" s="20" t="s">
        <v>27</v>
      </c>
      <c r="D822" s="20"/>
      <c r="E822" s="22"/>
      <c r="F822" s="22"/>
      <c r="G822" s="22"/>
      <c r="H822" s="22"/>
    </row>
    <row r="823" spans="1:8" ht="15.75" hidden="1" thickBot="1" x14ac:dyDescent="0.3">
      <c r="A823" s="15">
        <v>412</v>
      </c>
      <c r="B823" s="16"/>
      <c r="C823" s="23" t="s">
        <v>28</v>
      </c>
      <c r="D823" s="23"/>
      <c r="E823" s="18">
        <v>3505000</v>
      </c>
      <c r="F823" s="479">
        <v>0</v>
      </c>
      <c r="G823" s="479"/>
      <c r="H823" s="18">
        <v>2972000</v>
      </c>
    </row>
    <row r="824" spans="1:8" ht="15.75" hidden="1" thickBot="1" x14ac:dyDescent="0.3">
      <c r="A824" s="544"/>
      <c r="B824" s="19">
        <v>412100</v>
      </c>
      <c r="C824" s="20" t="s">
        <v>29</v>
      </c>
      <c r="D824" s="20"/>
      <c r="E824" s="21">
        <v>1991000</v>
      </c>
      <c r="F824" s="22">
        <v>0</v>
      </c>
      <c r="G824" s="22"/>
      <c r="H824" s="21">
        <v>1991000</v>
      </c>
    </row>
    <row r="825" spans="1:8" ht="15.75" hidden="1" thickBot="1" x14ac:dyDescent="0.3">
      <c r="A825" s="545"/>
      <c r="B825" s="19"/>
      <c r="C825" s="20" t="s">
        <v>30</v>
      </c>
      <c r="D825" s="20"/>
      <c r="E825" s="22"/>
      <c r="F825" s="22"/>
      <c r="G825" s="22"/>
      <c r="H825" s="22"/>
    </row>
    <row r="826" spans="1:8" ht="15.75" hidden="1" thickBot="1" x14ac:dyDescent="0.3">
      <c r="A826" s="545"/>
      <c r="B826" s="19">
        <v>412200</v>
      </c>
      <c r="C826" s="20" t="s">
        <v>31</v>
      </c>
      <c r="D826" s="20"/>
      <c r="E826" s="21">
        <v>981000</v>
      </c>
      <c r="F826" s="22">
        <v>0</v>
      </c>
      <c r="G826" s="22"/>
      <c r="H826" s="22">
        <v>0</v>
      </c>
    </row>
    <row r="827" spans="1:8" ht="15.75" hidden="1" thickBot="1" x14ac:dyDescent="0.3">
      <c r="A827" s="546"/>
      <c r="B827" s="19"/>
      <c r="C827" s="20" t="s">
        <v>32</v>
      </c>
      <c r="D827" s="20"/>
      <c r="E827" s="22"/>
      <c r="F827" s="22"/>
      <c r="G827" s="22"/>
      <c r="H827" s="22"/>
    </row>
    <row r="828" spans="1:8" ht="15.75" hidden="1" thickBot="1" x14ac:dyDescent="0.3">
      <c r="A828" s="15">
        <v>414</v>
      </c>
      <c r="B828" s="16"/>
      <c r="C828" s="23" t="s">
        <v>36</v>
      </c>
      <c r="D828" s="23"/>
      <c r="E828" s="18">
        <v>444000</v>
      </c>
      <c r="F828" s="479">
        <v>0</v>
      </c>
      <c r="G828" s="479"/>
      <c r="H828" s="18">
        <v>444000</v>
      </c>
    </row>
    <row r="829" spans="1:8" ht="15.75" hidden="1" thickBot="1" x14ac:dyDescent="0.3">
      <c r="A829" s="544"/>
      <c r="B829" s="19">
        <v>414100</v>
      </c>
      <c r="C829" s="20" t="s">
        <v>37</v>
      </c>
      <c r="D829" s="20"/>
      <c r="E829" s="22"/>
      <c r="F829" s="22"/>
      <c r="G829" s="22"/>
      <c r="H829" s="22"/>
    </row>
    <row r="830" spans="1:8" ht="15.75" hidden="1" thickBot="1" x14ac:dyDescent="0.3">
      <c r="A830" s="545"/>
      <c r="B830" s="19"/>
      <c r="C830" s="27" t="s">
        <v>38</v>
      </c>
      <c r="D830" s="27"/>
      <c r="E830" s="22"/>
      <c r="F830" s="22"/>
      <c r="G830" s="22"/>
      <c r="H830" s="22"/>
    </row>
    <row r="831" spans="1:8" ht="15.75" hidden="1" thickBot="1" x14ac:dyDescent="0.3">
      <c r="A831" s="545"/>
      <c r="B831" s="19">
        <v>414300</v>
      </c>
      <c r="C831" s="20" t="s">
        <v>39</v>
      </c>
      <c r="D831" s="20"/>
      <c r="E831" s="22"/>
      <c r="F831" s="22"/>
      <c r="G831" s="22"/>
      <c r="H831" s="22"/>
    </row>
    <row r="832" spans="1:8" ht="15.75" hidden="1" thickBot="1" x14ac:dyDescent="0.3">
      <c r="A832" s="545"/>
      <c r="B832" s="19"/>
      <c r="C832" s="20" t="s">
        <v>40</v>
      </c>
      <c r="D832" s="20"/>
      <c r="E832" s="22"/>
      <c r="F832" s="22"/>
      <c r="G832" s="22"/>
      <c r="H832" s="22"/>
    </row>
    <row r="833" spans="1:8" ht="15.75" hidden="1" thickBot="1" x14ac:dyDescent="0.3">
      <c r="A833" s="545"/>
      <c r="B833" s="19">
        <v>414400</v>
      </c>
      <c r="C833" s="20" t="s">
        <v>41</v>
      </c>
      <c r="D833" s="20"/>
      <c r="E833" s="22"/>
      <c r="F833" s="22"/>
      <c r="G833" s="22"/>
      <c r="H833" s="22"/>
    </row>
    <row r="834" spans="1:8" ht="15.75" hidden="1" thickBot="1" x14ac:dyDescent="0.3">
      <c r="A834" s="546"/>
      <c r="B834" s="19"/>
      <c r="C834" s="20" t="s">
        <v>42</v>
      </c>
      <c r="D834" s="20"/>
      <c r="E834" s="22"/>
      <c r="F834" s="22"/>
      <c r="G834" s="22"/>
      <c r="H834" s="22"/>
    </row>
    <row r="835" spans="1:8" ht="15.75" hidden="1" thickBot="1" x14ac:dyDescent="0.3">
      <c r="A835" s="15">
        <v>415</v>
      </c>
      <c r="B835" s="16"/>
      <c r="C835" s="23" t="s">
        <v>43</v>
      </c>
      <c r="D835" s="23"/>
      <c r="E835" s="18">
        <v>340000</v>
      </c>
      <c r="F835" s="479">
        <v>0</v>
      </c>
      <c r="G835" s="479"/>
      <c r="H835" s="18">
        <v>200000</v>
      </c>
    </row>
    <row r="836" spans="1:8" ht="15.75" hidden="1" thickBot="1" x14ac:dyDescent="0.3">
      <c r="A836" s="544"/>
      <c r="B836" s="19">
        <v>415100</v>
      </c>
      <c r="C836" s="20" t="s">
        <v>43</v>
      </c>
      <c r="D836" s="20"/>
      <c r="E836" s="22"/>
      <c r="F836" s="22"/>
      <c r="G836" s="22"/>
      <c r="H836" s="22"/>
    </row>
    <row r="837" spans="1:8" ht="15.75" hidden="1" thickBot="1" x14ac:dyDescent="0.3">
      <c r="A837" s="546"/>
      <c r="B837" s="19"/>
      <c r="C837" s="20" t="s">
        <v>44</v>
      </c>
      <c r="D837" s="20"/>
      <c r="E837" s="22"/>
      <c r="F837" s="22"/>
      <c r="G837" s="22"/>
      <c r="H837" s="22"/>
    </row>
    <row r="838" spans="1:8" ht="15.75" hidden="1" thickBot="1" x14ac:dyDescent="0.3">
      <c r="A838" s="293">
        <v>416</v>
      </c>
      <c r="B838" s="291"/>
      <c r="C838" s="17" t="s">
        <v>229</v>
      </c>
      <c r="D838" s="17"/>
      <c r="E838" s="18">
        <v>0</v>
      </c>
      <c r="F838" s="479">
        <v>0</v>
      </c>
      <c r="G838" s="479"/>
      <c r="H838" s="18">
        <v>552000</v>
      </c>
    </row>
    <row r="839" spans="1:8" ht="15.75" hidden="1" thickBot="1" x14ac:dyDescent="0.3">
      <c r="A839" s="673"/>
      <c r="B839" s="287">
        <v>416100</v>
      </c>
      <c r="C839" s="288" t="s">
        <v>229</v>
      </c>
      <c r="D839" s="288"/>
      <c r="E839" s="184"/>
      <c r="F839" s="184"/>
      <c r="G839" s="184"/>
      <c r="H839" s="184"/>
    </row>
    <row r="840" spans="1:8" ht="15.75" hidden="1" thickBot="1" x14ac:dyDescent="0.3">
      <c r="A840" s="675"/>
      <c r="B840" s="27"/>
      <c r="C840" s="288" t="s">
        <v>230</v>
      </c>
      <c r="D840" s="288"/>
      <c r="E840" s="184"/>
      <c r="F840" s="184"/>
      <c r="G840" s="184"/>
      <c r="H840" s="184"/>
    </row>
    <row r="841" spans="1:8" ht="15.75" hidden="1" thickBot="1" x14ac:dyDescent="0.3">
      <c r="A841" s="15">
        <v>421</v>
      </c>
      <c r="B841" s="16"/>
      <c r="C841" s="23" t="s">
        <v>48</v>
      </c>
      <c r="D841" s="23"/>
      <c r="E841" s="18">
        <v>1871000</v>
      </c>
      <c r="F841" s="479">
        <v>0</v>
      </c>
      <c r="G841" s="479"/>
      <c r="H841" s="18">
        <v>1871000</v>
      </c>
    </row>
    <row r="842" spans="1:8" ht="15.75" hidden="1" thickBot="1" x14ac:dyDescent="0.3">
      <c r="A842" s="544"/>
      <c r="B842" s="19">
        <v>421100</v>
      </c>
      <c r="C842" s="20" t="s">
        <v>49</v>
      </c>
      <c r="D842" s="20"/>
      <c r="E842" s="22"/>
      <c r="F842" s="22"/>
      <c r="G842" s="22"/>
      <c r="H842" s="22"/>
    </row>
    <row r="843" spans="1:8" hidden="1" x14ac:dyDescent="0.25">
      <c r="A843" s="545"/>
      <c r="B843" s="549"/>
      <c r="C843" s="96" t="s">
        <v>394</v>
      </c>
      <c r="D843" s="96"/>
      <c r="E843" s="572"/>
      <c r="F843" s="572"/>
      <c r="G843" s="176"/>
      <c r="H843" s="572"/>
    </row>
    <row r="844" spans="1:8" hidden="1" x14ac:dyDescent="0.25">
      <c r="A844" s="545"/>
      <c r="B844" s="550"/>
      <c r="C844" s="94" t="s">
        <v>333</v>
      </c>
      <c r="D844" s="94"/>
      <c r="E844" s="573"/>
      <c r="F844" s="573"/>
      <c r="G844" s="122"/>
      <c r="H844" s="573"/>
    </row>
    <row r="845" spans="1:8" hidden="1" x14ac:dyDescent="0.25">
      <c r="A845" s="545"/>
      <c r="B845" s="550"/>
      <c r="C845" s="96" t="s">
        <v>395</v>
      </c>
      <c r="D845" s="96"/>
      <c r="E845" s="573"/>
      <c r="F845" s="573"/>
      <c r="G845" s="122"/>
      <c r="H845" s="573"/>
    </row>
    <row r="846" spans="1:8" ht="15.75" hidden="1" thickBot="1" x14ac:dyDescent="0.3">
      <c r="A846" s="545"/>
      <c r="B846" s="578"/>
      <c r="C846" s="20" t="s">
        <v>396</v>
      </c>
      <c r="D846" s="20"/>
      <c r="E846" s="574"/>
      <c r="F846" s="574"/>
      <c r="G846" s="133"/>
      <c r="H846" s="574"/>
    </row>
    <row r="847" spans="1:8" ht="15.75" hidden="1" thickBot="1" x14ac:dyDescent="0.3">
      <c r="A847" s="545"/>
      <c r="B847" s="19">
        <v>421400</v>
      </c>
      <c r="C847" s="20" t="s">
        <v>51</v>
      </c>
      <c r="D847" s="20"/>
      <c r="E847" s="22"/>
      <c r="F847" s="22"/>
      <c r="G847" s="22"/>
      <c r="H847" s="22"/>
    </row>
    <row r="848" spans="1:8" hidden="1" x14ac:dyDescent="0.25">
      <c r="A848" s="545"/>
      <c r="B848" s="549"/>
      <c r="C848" s="96" t="s">
        <v>394</v>
      </c>
      <c r="D848" s="96"/>
      <c r="E848" s="572"/>
      <c r="F848" s="572"/>
      <c r="G848" s="176"/>
      <c r="H848" s="572"/>
    </row>
    <row r="849" spans="1:8" hidden="1" x14ac:dyDescent="0.25">
      <c r="A849" s="545"/>
      <c r="B849" s="550"/>
      <c r="C849" s="94" t="s">
        <v>333</v>
      </c>
      <c r="D849" s="94"/>
      <c r="E849" s="573"/>
      <c r="F849" s="573"/>
      <c r="G849" s="122"/>
      <c r="H849" s="573"/>
    </row>
    <row r="850" spans="1:8" hidden="1" x14ac:dyDescent="0.25">
      <c r="A850" s="545"/>
      <c r="B850" s="550"/>
      <c r="C850" s="96" t="s">
        <v>395</v>
      </c>
      <c r="D850" s="96"/>
      <c r="E850" s="573"/>
      <c r="F850" s="573"/>
      <c r="G850" s="122"/>
      <c r="H850" s="573"/>
    </row>
    <row r="851" spans="1:8" ht="15.75" hidden="1" thickBot="1" x14ac:dyDescent="0.3">
      <c r="A851" s="546"/>
      <c r="B851" s="578"/>
      <c r="C851" s="20" t="s">
        <v>396</v>
      </c>
      <c r="D851" s="20"/>
      <c r="E851" s="574"/>
      <c r="F851" s="574"/>
      <c r="G851" s="133"/>
      <c r="H851" s="574"/>
    </row>
    <row r="852" spans="1:8" ht="15.75" hidden="1" thickBot="1" x14ac:dyDescent="0.3">
      <c r="A852" s="15">
        <v>422</v>
      </c>
      <c r="B852" s="197"/>
      <c r="C852" s="23" t="s">
        <v>57</v>
      </c>
      <c r="D852" s="23"/>
      <c r="E852" s="18">
        <v>2145000</v>
      </c>
      <c r="F852" s="18">
        <v>100000</v>
      </c>
      <c r="G852" s="18"/>
      <c r="H852" s="18">
        <v>2245000</v>
      </c>
    </row>
    <row r="853" spans="1:8" ht="15.75" hidden="1" thickBot="1" x14ac:dyDescent="0.3">
      <c r="A853" s="544"/>
      <c r="B853" s="19">
        <v>422100</v>
      </c>
      <c r="C853" s="20" t="s">
        <v>58</v>
      </c>
      <c r="D853" s="20"/>
      <c r="E853" s="22"/>
      <c r="F853" s="22"/>
      <c r="G853" s="22"/>
      <c r="H853" s="22"/>
    </row>
    <row r="854" spans="1:8" hidden="1" x14ac:dyDescent="0.25">
      <c r="A854" s="545"/>
      <c r="B854" s="549"/>
      <c r="C854" s="96" t="s">
        <v>394</v>
      </c>
      <c r="D854" s="96"/>
      <c r="E854" s="572"/>
      <c r="F854" s="572"/>
      <c r="G854" s="176"/>
      <c r="H854" s="572"/>
    </row>
    <row r="855" spans="1:8" hidden="1" x14ac:dyDescent="0.25">
      <c r="A855" s="545"/>
      <c r="B855" s="550"/>
      <c r="C855" s="94" t="s">
        <v>333</v>
      </c>
      <c r="D855" s="94"/>
      <c r="E855" s="573"/>
      <c r="F855" s="573"/>
      <c r="G855" s="122"/>
      <c r="H855" s="573"/>
    </row>
    <row r="856" spans="1:8" hidden="1" x14ac:dyDescent="0.25">
      <c r="A856" s="545"/>
      <c r="B856" s="550"/>
      <c r="C856" s="96" t="s">
        <v>395</v>
      </c>
      <c r="D856" s="96"/>
      <c r="E856" s="573"/>
      <c r="F856" s="573"/>
      <c r="G856" s="122"/>
      <c r="H856" s="573"/>
    </row>
    <row r="857" spans="1:8" ht="15.75" hidden="1" thickBot="1" x14ac:dyDescent="0.3">
      <c r="A857" s="545"/>
      <c r="B857" s="578"/>
      <c r="C857" s="20" t="s">
        <v>396</v>
      </c>
      <c r="D857" s="20"/>
      <c r="E857" s="574"/>
      <c r="F857" s="574"/>
      <c r="G857" s="133"/>
      <c r="H857" s="574"/>
    </row>
    <row r="858" spans="1:8" ht="15.75" hidden="1" thickBot="1" x14ac:dyDescent="0.3">
      <c r="A858" s="545"/>
      <c r="B858" s="19">
        <v>422200</v>
      </c>
      <c r="C858" s="20" t="s">
        <v>61</v>
      </c>
      <c r="D858" s="20"/>
      <c r="E858" s="22"/>
      <c r="F858" s="22"/>
      <c r="G858" s="22"/>
      <c r="H858" s="22"/>
    </row>
    <row r="859" spans="1:8" hidden="1" x14ac:dyDescent="0.25">
      <c r="A859" s="545"/>
      <c r="B859" s="549"/>
      <c r="C859" s="96" t="s">
        <v>394</v>
      </c>
      <c r="D859" s="96"/>
      <c r="E859" s="572"/>
      <c r="F859" s="572"/>
      <c r="G859" s="176"/>
      <c r="H859" s="572"/>
    </row>
    <row r="860" spans="1:8" hidden="1" x14ac:dyDescent="0.25">
      <c r="A860" s="545"/>
      <c r="B860" s="550"/>
      <c r="C860" s="94" t="s">
        <v>333</v>
      </c>
      <c r="D860" s="94"/>
      <c r="E860" s="573"/>
      <c r="F860" s="573"/>
      <c r="G860" s="122"/>
      <c r="H860" s="573"/>
    </row>
    <row r="861" spans="1:8" hidden="1" x14ac:dyDescent="0.25">
      <c r="A861" s="545"/>
      <c r="B861" s="550"/>
      <c r="C861" s="96" t="s">
        <v>395</v>
      </c>
      <c r="D861" s="96"/>
      <c r="E861" s="573"/>
      <c r="F861" s="573"/>
      <c r="G861" s="122"/>
      <c r="H861" s="573"/>
    </row>
    <row r="862" spans="1:8" ht="15.75" hidden="1" thickBot="1" x14ac:dyDescent="0.3">
      <c r="A862" s="546"/>
      <c r="B862" s="578"/>
      <c r="C862" s="20" t="s">
        <v>396</v>
      </c>
      <c r="D862" s="20"/>
      <c r="E862" s="574"/>
      <c r="F862" s="574"/>
      <c r="G862" s="133"/>
      <c r="H862" s="574"/>
    </row>
    <row r="863" spans="1:8" ht="15.75" hidden="1" thickBot="1" x14ac:dyDescent="0.3">
      <c r="A863" s="15">
        <v>423</v>
      </c>
      <c r="B863" s="16"/>
      <c r="C863" s="23" t="s">
        <v>64</v>
      </c>
      <c r="D863" s="23"/>
      <c r="E863" s="18">
        <v>23149000</v>
      </c>
      <c r="F863" s="18">
        <v>700000</v>
      </c>
      <c r="G863" s="18"/>
      <c r="H863" s="18">
        <v>23849000</v>
      </c>
    </row>
    <row r="864" spans="1:8" ht="15.75" hidden="1" thickBot="1" x14ac:dyDescent="0.3">
      <c r="A864" s="600"/>
      <c r="B864" s="19">
        <v>423300</v>
      </c>
      <c r="C864" s="20" t="s">
        <v>76</v>
      </c>
      <c r="D864" s="20"/>
      <c r="E864" s="22"/>
      <c r="F864" s="22"/>
      <c r="G864" s="22"/>
      <c r="H864" s="22"/>
    </row>
    <row r="865" spans="1:8" hidden="1" x14ac:dyDescent="0.25">
      <c r="A865" s="601"/>
      <c r="B865" s="549"/>
      <c r="C865" s="96" t="s">
        <v>394</v>
      </c>
      <c r="D865" s="96"/>
      <c r="E865" s="572"/>
      <c r="F865" s="572"/>
      <c r="G865" s="176"/>
      <c r="H865" s="572"/>
    </row>
    <row r="866" spans="1:8" hidden="1" x14ac:dyDescent="0.25">
      <c r="A866" s="601"/>
      <c r="B866" s="550"/>
      <c r="C866" s="94" t="s">
        <v>333</v>
      </c>
      <c r="D866" s="94"/>
      <c r="E866" s="573"/>
      <c r="F866" s="573"/>
      <c r="G866" s="122"/>
      <c r="H866" s="573"/>
    </row>
    <row r="867" spans="1:8" hidden="1" x14ac:dyDescent="0.25">
      <c r="A867" s="601"/>
      <c r="B867" s="550"/>
      <c r="C867" s="96" t="s">
        <v>395</v>
      </c>
      <c r="D867" s="96"/>
      <c r="E867" s="573"/>
      <c r="F867" s="573"/>
      <c r="G867" s="122"/>
      <c r="H867" s="573"/>
    </row>
    <row r="868" spans="1:8" ht="15.75" hidden="1" thickBot="1" x14ac:dyDescent="0.3">
      <c r="A868" s="601"/>
      <c r="B868" s="578"/>
      <c r="C868" s="20" t="s">
        <v>396</v>
      </c>
      <c r="D868" s="20"/>
      <c r="E868" s="574"/>
      <c r="F868" s="574"/>
      <c r="G868" s="133"/>
      <c r="H868" s="574"/>
    </row>
    <row r="869" spans="1:8" ht="15.75" hidden="1" thickBot="1" x14ac:dyDescent="0.3">
      <c r="A869" s="601"/>
      <c r="B869" s="19">
        <v>423400</v>
      </c>
      <c r="C869" s="20" t="s">
        <v>79</v>
      </c>
      <c r="D869" s="20"/>
      <c r="E869" s="22"/>
      <c r="F869" s="22"/>
      <c r="G869" s="22"/>
      <c r="H869" s="22"/>
    </row>
    <row r="870" spans="1:8" hidden="1" x14ac:dyDescent="0.25">
      <c r="A870" s="601"/>
      <c r="B870" s="570"/>
      <c r="C870" s="96" t="s">
        <v>394</v>
      </c>
      <c r="D870" s="96"/>
      <c r="E870" s="598"/>
      <c r="F870" s="598"/>
      <c r="G870" s="480"/>
      <c r="H870" s="598"/>
    </row>
    <row r="871" spans="1:8" hidden="1" x14ac:dyDescent="0.25">
      <c r="A871" s="601"/>
      <c r="B871" s="567"/>
      <c r="C871" s="94" t="s">
        <v>333</v>
      </c>
      <c r="D871" s="94"/>
      <c r="E871" s="568"/>
      <c r="F871" s="568"/>
      <c r="G871" s="248"/>
      <c r="H871" s="568"/>
    </row>
    <row r="872" spans="1:8" hidden="1" x14ac:dyDescent="0.25">
      <c r="A872" s="601"/>
      <c r="B872" s="567"/>
      <c r="C872" s="96" t="s">
        <v>395</v>
      </c>
      <c r="D872" s="96"/>
      <c r="E872" s="568"/>
      <c r="F872" s="568"/>
      <c r="G872" s="248"/>
      <c r="H872" s="568"/>
    </row>
    <row r="873" spans="1:8" ht="15.75" hidden="1" thickBot="1" x14ac:dyDescent="0.3">
      <c r="A873" s="601"/>
      <c r="B873" s="571"/>
      <c r="C873" s="20" t="s">
        <v>396</v>
      </c>
      <c r="D873" s="20"/>
      <c r="E873" s="599"/>
      <c r="F873" s="599"/>
      <c r="G873" s="481"/>
      <c r="H873" s="599"/>
    </row>
    <row r="874" spans="1:8" ht="15.75" hidden="1" thickBot="1" x14ac:dyDescent="0.3">
      <c r="A874" s="601"/>
      <c r="B874" s="19">
        <v>423500</v>
      </c>
      <c r="C874" s="20" t="s">
        <v>82</v>
      </c>
      <c r="D874" s="20"/>
      <c r="E874" s="22"/>
      <c r="F874" s="22"/>
      <c r="G874" s="22"/>
      <c r="H874" s="22"/>
    </row>
    <row r="875" spans="1:8" hidden="1" x14ac:dyDescent="0.25">
      <c r="A875" s="601"/>
      <c r="B875" s="570"/>
      <c r="C875" s="96" t="s">
        <v>394</v>
      </c>
      <c r="D875" s="96"/>
      <c r="E875" s="598"/>
      <c r="F875" s="598"/>
      <c r="G875" s="480"/>
      <c r="H875" s="598"/>
    </row>
    <row r="876" spans="1:8" hidden="1" x14ac:dyDescent="0.25">
      <c r="A876" s="601"/>
      <c r="B876" s="567"/>
      <c r="C876" s="94" t="s">
        <v>333</v>
      </c>
      <c r="D876" s="94"/>
      <c r="E876" s="568"/>
      <c r="F876" s="568"/>
      <c r="G876" s="248"/>
      <c r="H876" s="568"/>
    </row>
    <row r="877" spans="1:8" hidden="1" x14ac:dyDescent="0.25">
      <c r="A877" s="601"/>
      <c r="B877" s="567"/>
      <c r="C877" s="96" t="s">
        <v>395</v>
      </c>
      <c r="D877" s="96"/>
      <c r="E877" s="568"/>
      <c r="F877" s="568"/>
      <c r="G877" s="248"/>
      <c r="H877" s="568"/>
    </row>
    <row r="878" spans="1:8" ht="15.75" hidden="1" thickBot="1" x14ac:dyDescent="0.3">
      <c r="A878" s="601"/>
      <c r="B878" s="571"/>
      <c r="C878" s="20" t="s">
        <v>396</v>
      </c>
      <c r="D878" s="20"/>
      <c r="E878" s="599"/>
      <c r="F878" s="599"/>
      <c r="G878" s="481"/>
      <c r="H878" s="599"/>
    </row>
    <row r="879" spans="1:8" ht="15.75" hidden="1" thickBot="1" x14ac:dyDescent="0.3">
      <c r="A879" s="601"/>
      <c r="B879" s="19">
        <v>423700</v>
      </c>
      <c r="C879" s="20" t="s">
        <v>96</v>
      </c>
      <c r="D879" s="20"/>
      <c r="E879" s="22"/>
      <c r="F879" s="22"/>
      <c r="G879" s="22"/>
      <c r="H879" s="22"/>
    </row>
    <row r="880" spans="1:8" hidden="1" x14ac:dyDescent="0.25">
      <c r="A880" s="601"/>
      <c r="B880" s="549"/>
      <c r="C880" s="96" t="s">
        <v>394</v>
      </c>
      <c r="D880" s="96"/>
      <c r="E880" s="572"/>
      <c r="F880" s="572"/>
      <c r="G880" s="176"/>
      <c r="H880" s="572"/>
    </row>
    <row r="881" spans="1:8" hidden="1" x14ac:dyDescent="0.25">
      <c r="A881" s="601"/>
      <c r="B881" s="550"/>
      <c r="C881" s="94" t="s">
        <v>333</v>
      </c>
      <c r="D881" s="94"/>
      <c r="E881" s="573"/>
      <c r="F881" s="573"/>
      <c r="G881" s="122"/>
      <c r="H881" s="573"/>
    </row>
    <row r="882" spans="1:8" hidden="1" x14ac:dyDescent="0.25">
      <c r="A882" s="601"/>
      <c r="B882" s="550"/>
      <c r="C882" s="96" t="s">
        <v>395</v>
      </c>
      <c r="D882" s="96"/>
      <c r="E882" s="573"/>
      <c r="F882" s="573"/>
      <c r="G882" s="122"/>
      <c r="H882" s="573"/>
    </row>
    <row r="883" spans="1:8" ht="15.75" hidden="1" thickBot="1" x14ac:dyDescent="0.3">
      <c r="A883" s="601"/>
      <c r="B883" s="578"/>
      <c r="C883" s="20" t="s">
        <v>396</v>
      </c>
      <c r="D883" s="20"/>
      <c r="E883" s="574"/>
      <c r="F883" s="574"/>
      <c r="G883" s="133"/>
      <c r="H883" s="574"/>
    </row>
    <row r="884" spans="1:8" ht="15.75" hidden="1" thickBot="1" x14ac:dyDescent="0.3">
      <c r="A884" s="601"/>
      <c r="B884" s="19">
        <v>423900</v>
      </c>
      <c r="C884" s="20" t="s">
        <v>190</v>
      </c>
      <c r="D884" s="20"/>
      <c r="E884" s="22"/>
      <c r="F884" s="22"/>
      <c r="G884" s="22"/>
      <c r="H884" s="22"/>
    </row>
    <row r="885" spans="1:8" hidden="1" x14ac:dyDescent="0.25">
      <c r="A885" s="601"/>
      <c r="B885" s="570"/>
      <c r="C885" s="96" t="s">
        <v>394</v>
      </c>
      <c r="D885" s="96"/>
      <c r="E885" s="598"/>
      <c r="F885" s="598"/>
      <c r="G885" s="480"/>
      <c r="H885" s="598"/>
    </row>
    <row r="886" spans="1:8" hidden="1" x14ac:dyDescent="0.25">
      <c r="A886" s="601"/>
      <c r="B886" s="567"/>
      <c r="C886" s="94" t="s">
        <v>333</v>
      </c>
      <c r="D886" s="94"/>
      <c r="E886" s="568"/>
      <c r="F886" s="568"/>
      <c r="G886" s="248"/>
      <c r="H886" s="568"/>
    </row>
    <row r="887" spans="1:8" hidden="1" x14ac:dyDescent="0.25">
      <c r="A887" s="601"/>
      <c r="B887" s="567"/>
      <c r="C887" s="96" t="s">
        <v>395</v>
      </c>
      <c r="D887" s="96"/>
      <c r="E887" s="568"/>
      <c r="F887" s="568"/>
      <c r="G887" s="248"/>
      <c r="H887" s="568"/>
    </row>
    <row r="888" spans="1:8" ht="15.75" hidden="1" thickBot="1" x14ac:dyDescent="0.3">
      <c r="A888" s="602"/>
      <c r="B888" s="571"/>
      <c r="C888" s="20" t="s">
        <v>396</v>
      </c>
      <c r="D888" s="20"/>
      <c r="E888" s="599"/>
      <c r="F888" s="599"/>
      <c r="G888" s="481"/>
      <c r="H888" s="599"/>
    </row>
    <row r="889" spans="1:8" ht="15.75" hidden="1" thickBot="1" x14ac:dyDescent="0.3">
      <c r="A889" s="15">
        <v>425</v>
      </c>
      <c r="B889" s="17"/>
      <c r="C889" s="23" t="s">
        <v>101</v>
      </c>
      <c r="D889" s="23"/>
      <c r="E889" s="18">
        <v>440000</v>
      </c>
      <c r="F889" s="479">
        <v>0</v>
      </c>
      <c r="G889" s="479"/>
      <c r="H889" s="18">
        <v>440000</v>
      </c>
    </row>
    <row r="890" spans="1:8" ht="15.75" hidden="1" thickBot="1" x14ac:dyDescent="0.3">
      <c r="A890" s="471"/>
      <c r="B890" s="19">
        <v>425100</v>
      </c>
      <c r="C890" s="20" t="s">
        <v>397</v>
      </c>
      <c r="D890" s="20"/>
      <c r="E890" s="22"/>
      <c r="F890" s="22"/>
      <c r="G890" s="22"/>
      <c r="H890" s="22"/>
    </row>
    <row r="891" spans="1:8" hidden="1" x14ac:dyDescent="0.25">
      <c r="A891" s="575"/>
      <c r="B891" s="570"/>
      <c r="C891" s="96" t="s">
        <v>394</v>
      </c>
      <c r="D891" s="96"/>
      <c r="E891" s="598"/>
      <c r="F891" s="598"/>
      <c r="G891" s="480"/>
      <c r="H891" s="598"/>
    </row>
    <row r="892" spans="1:8" hidden="1" x14ac:dyDescent="0.25">
      <c r="A892" s="576"/>
      <c r="B892" s="567"/>
      <c r="C892" s="94" t="s">
        <v>333</v>
      </c>
      <c r="D892" s="94"/>
      <c r="E892" s="568"/>
      <c r="F892" s="568"/>
      <c r="G892" s="248"/>
      <c r="H892" s="568"/>
    </row>
    <row r="893" spans="1:8" hidden="1" x14ac:dyDescent="0.25">
      <c r="A893" s="576"/>
      <c r="B893" s="567"/>
      <c r="C893" s="96" t="s">
        <v>395</v>
      </c>
      <c r="D893" s="96"/>
      <c r="E893" s="568"/>
      <c r="F893" s="568"/>
      <c r="G893" s="248"/>
      <c r="H893" s="568"/>
    </row>
    <row r="894" spans="1:8" ht="15.75" hidden="1" thickBot="1" x14ac:dyDescent="0.3">
      <c r="A894" s="577"/>
      <c r="B894" s="571"/>
      <c r="C894" s="20" t="s">
        <v>396</v>
      </c>
      <c r="D894" s="20"/>
      <c r="E894" s="599"/>
      <c r="F894" s="599"/>
      <c r="G894" s="481"/>
      <c r="H894" s="599"/>
    </row>
    <row r="895" spans="1:8" ht="15.75" hidden="1" thickBot="1" x14ac:dyDescent="0.3">
      <c r="A895" s="575"/>
      <c r="B895" s="19">
        <v>425200</v>
      </c>
      <c r="C895" s="20" t="s">
        <v>102</v>
      </c>
      <c r="D895" s="20"/>
      <c r="E895" s="22"/>
      <c r="F895" s="22">
        <v>0</v>
      </c>
      <c r="G895" s="22"/>
      <c r="H895" s="22"/>
    </row>
    <row r="896" spans="1:8" hidden="1" x14ac:dyDescent="0.25">
      <c r="A896" s="576"/>
      <c r="B896" s="549"/>
      <c r="C896" s="96" t="s">
        <v>394</v>
      </c>
      <c r="D896" s="96"/>
      <c r="E896" s="572"/>
      <c r="F896" s="572"/>
      <c r="G896" s="176"/>
      <c r="H896" s="572"/>
    </row>
    <row r="897" spans="1:8" hidden="1" x14ac:dyDescent="0.25">
      <c r="A897" s="576"/>
      <c r="B897" s="550"/>
      <c r="C897" s="94" t="s">
        <v>333</v>
      </c>
      <c r="D897" s="94"/>
      <c r="E897" s="573"/>
      <c r="F897" s="573"/>
      <c r="G897" s="122"/>
      <c r="H897" s="573"/>
    </row>
    <row r="898" spans="1:8" hidden="1" x14ac:dyDescent="0.25">
      <c r="A898" s="576"/>
      <c r="B898" s="550"/>
      <c r="C898" s="96" t="s">
        <v>395</v>
      </c>
      <c r="D898" s="96"/>
      <c r="E898" s="573"/>
      <c r="F898" s="573"/>
      <c r="G898" s="122"/>
      <c r="H898" s="573"/>
    </row>
    <row r="899" spans="1:8" ht="15.75" hidden="1" thickBot="1" x14ac:dyDescent="0.3">
      <c r="A899" s="577"/>
      <c r="B899" s="578"/>
      <c r="C899" s="20" t="s">
        <v>396</v>
      </c>
      <c r="D899" s="20"/>
      <c r="E899" s="574"/>
      <c r="F899" s="574"/>
      <c r="G899" s="133"/>
      <c r="H899" s="574"/>
    </row>
    <row r="900" spans="1:8" ht="15.75" hidden="1" thickBot="1" x14ac:dyDescent="0.3">
      <c r="A900" s="158">
        <v>426</v>
      </c>
      <c r="B900" s="16"/>
      <c r="C900" s="23" t="s">
        <v>106</v>
      </c>
      <c r="D900" s="23"/>
      <c r="E900" s="18">
        <v>1570000</v>
      </c>
      <c r="F900" s="479">
        <v>0</v>
      </c>
      <c r="G900" s="479"/>
      <c r="H900" s="18">
        <v>1570000</v>
      </c>
    </row>
    <row r="901" spans="1:8" ht="15.75" hidden="1" thickBot="1" x14ac:dyDescent="0.3">
      <c r="A901" s="600"/>
      <c r="B901" s="19">
        <v>426400</v>
      </c>
      <c r="C901" s="20" t="s">
        <v>110</v>
      </c>
      <c r="D901" s="20"/>
      <c r="E901" s="22"/>
      <c r="F901" s="22"/>
      <c r="G901" s="22"/>
      <c r="H901" s="22"/>
    </row>
    <row r="902" spans="1:8" hidden="1" x14ac:dyDescent="0.25">
      <c r="A902" s="601"/>
      <c r="B902" s="570"/>
      <c r="C902" s="96" t="s">
        <v>394</v>
      </c>
      <c r="D902" s="96"/>
      <c r="E902" s="598"/>
      <c r="F902" s="598"/>
      <c r="G902" s="480"/>
      <c r="H902" s="598"/>
    </row>
    <row r="903" spans="1:8" hidden="1" x14ac:dyDescent="0.25">
      <c r="A903" s="601"/>
      <c r="B903" s="567"/>
      <c r="C903" s="94" t="s">
        <v>333</v>
      </c>
      <c r="D903" s="94"/>
      <c r="E903" s="568"/>
      <c r="F903" s="568"/>
      <c r="G903" s="248"/>
      <c r="H903" s="568"/>
    </row>
    <row r="904" spans="1:8" hidden="1" x14ac:dyDescent="0.25">
      <c r="A904" s="601"/>
      <c r="B904" s="567"/>
      <c r="C904" s="96" t="s">
        <v>395</v>
      </c>
      <c r="D904" s="96"/>
      <c r="E904" s="568"/>
      <c r="F904" s="568"/>
      <c r="G904" s="248"/>
      <c r="H904" s="568"/>
    </row>
    <row r="905" spans="1:8" ht="15.75" hidden="1" thickBot="1" x14ac:dyDescent="0.3">
      <c r="A905" s="601"/>
      <c r="B905" s="571"/>
      <c r="C905" s="20" t="s">
        <v>396</v>
      </c>
      <c r="D905" s="20"/>
      <c r="E905" s="599"/>
      <c r="F905" s="599"/>
      <c r="G905" s="481"/>
      <c r="H905" s="599"/>
    </row>
    <row r="906" spans="1:8" ht="15.75" hidden="1" thickBot="1" x14ac:dyDescent="0.3">
      <c r="A906" s="601"/>
      <c r="B906" s="19">
        <v>426600</v>
      </c>
      <c r="C906" s="20" t="s">
        <v>204</v>
      </c>
      <c r="D906" s="20"/>
      <c r="E906" s="22"/>
      <c r="F906" s="22"/>
      <c r="G906" s="22"/>
      <c r="H906" s="22"/>
    </row>
    <row r="907" spans="1:8" hidden="1" x14ac:dyDescent="0.25">
      <c r="A907" s="601"/>
      <c r="B907" s="549"/>
      <c r="C907" s="96" t="s">
        <v>394</v>
      </c>
      <c r="D907" s="96"/>
      <c r="E907" s="572"/>
      <c r="F907" s="572"/>
      <c r="G907" s="176"/>
      <c r="H907" s="572"/>
    </row>
    <row r="908" spans="1:8" hidden="1" x14ac:dyDescent="0.25">
      <c r="A908" s="601"/>
      <c r="B908" s="550"/>
      <c r="C908" s="94" t="s">
        <v>333</v>
      </c>
      <c r="D908" s="94"/>
      <c r="E908" s="573"/>
      <c r="F908" s="573"/>
      <c r="G908" s="122"/>
      <c r="H908" s="573"/>
    </row>
    <row r="909" spans="1:8" hidden="1" x14ac:dyDescent="0.25">
      <c r="A909" s="601"/>
      <c r="B909" s="550"/>
      <c r="C909" s="96" t="s">
        <v>395</v>
      </c>
      <c r="D909" s="96"/>
      <c r="E909" s="573"/>
      <c r="F909" s="573"/>
      <c r="G909" s="122"/>
      <c r="H909" s="573"/>
    </row>
    <row r="910" spans="1:8" ht="15.75" hidden="1" thickBot="1" x14ac:dyDescent="0.3">
      <c r="A910" s="601"/>
      <c r="B910" s="578"/>
      <c r="C910" s="20" t="s">
        <v>396</v>
      </c>
      <c r="D910" s="20"/>
      <c r="E910" s="574"/>
      <c r="F910" s="574"/>
      <c r="G910" s="133"/>
      <c r="H910" s="574"/>
    </row>
    <row r="911" spans="1:8" ht="15.75" hidden="1" thickBot="1" x14ac:dyDescent="0.3">
      <c r="A911" s="601"/>
      <c r="B911" s="19">
        <v>426900</v>
      </c>
      <c r="C911" s="20" t="s">
        <v>111</v>
      </c>
      <c r="D911" s="20"/>
      <c r="E911" s="22"/>
      <c r="F911" s="22"/>
      <c r="G911" s="22"/>
      <c r="H911" s="22"/>
    </row>
    <row r="912" spans="1:8" hidden="1" x14ac:dyDescent="0.25">
      <c r="A912" s="601"/>
      <c r="B912" s="572"/>
      <c r="C912" s="96" t="s">
        <v>394</v>
      </c>
      <c r="D912" s="96"/>
      <c r="E912" s="572"/>
      <c r="F912" s="572"/>
      <c r="G912" s="176"/>
      <c r="H912" s="572"/>
    </row>
    <row r="913" spans="1:8" hidden="1" x14ac:dyDescent="0.25">
      <c r="A913" s="601"/>
      <c r="B913" s="573"/>
      <c r="C913" s="94" t="s">
        <v>333</v>
      </c>
      <c r="D913" s="94"/>
      <c r="E913" s="573"/>
      <c r="F913" s="573"/>
      <c r="G913" s="122"/>
      <c r="H913" s="573"/>
    </row>
    <row r="914" spans="1:8" hidden="1" x14ac:dyDescent="0.25">
      <c r="A914" s="601"/>
      <c r="B914" s="573"/>
      <c r="C914" s="96" t="s">
        <v>395</v>
      </c>
      <c r="D914" s="96"/>
      <c r="E914" s="573"/>
      <c r="F914" s="573"/>
      <c r="G914" s="122"/>
      <c r="H914" s="573"/>
    </row>
    <row r="915" spans="1:8" ht="15.75" hidden="1" thickBot="1" x14ac:dyDescent="0.3">
      <c r="A915" s="602"/>
      <c r="B915" s="574"/>
      <c r="C915" s="20" t="s">
        <v>396</v>
      </c>
      <c r="D915" s="20"/>
      <c r="E915" s="574"/>
      <c r="F915" s="574"/>
      <c r="G915" s="133"/>
      <c r="H915" s="574"/>
    </row>
    <row r="916" spans="1:8" ht="15.75" hidden="1" thickBot="1" x14ac:dyDescent="0.3">
      <c r="A916" s="158">
        <v>482</v>
      </c>
      <c r="B916" s="16"/>
      <c r="C916" s="23" t="s">
        <v>122</v>
      </c>
      <c r="D916" s="23"/>
      <c r="E916" s="18">
        <v>70000</v>
      </c>
      <c r="F916" s="479">
        <v>0</v>
      </c>
      <c r="G916" s="479"/>
      <c r="H916" s="18">
        <v>72000</v>
      </c>
    </row>
    <row r="917" spans="1:8" ht="15.75" hidden="1" thickBot="1" x14ac:dyDescent="0.3">
      <c r="A917" s="600"/>
      <c r="B917" s="19">
        <v>482100</v>
      </c>
      <c r="C917" s="20" t="s">
        <v>208</v>
      </c>
      <c r="D917" s="20"/>
      <c r="E917" s="22"/>
      <c r="F917" s="22"/>
      <c r="G917" s="22"/>
      <c r="H917" s="22"/>
    </row>
    <row r="918" spans="1:8" hidden="1" x14ac:dyDescent="0.25">
      <c r="A918" s="601"/>
      <c r="B918" s="570"/>
      <c r="C918" s="96" t="s">
        <v>394</v>
      </c>
      <c r="D918" s="96"/>
      <c r="E918" s="598"/>
      <c r="F918" s="598"/>
      <c r="G918" s="480"/>
      <c r="H918" s="598"/>
    </row>
    <row r="919" spans="1:8" hidden="1" x14ac:dyDescent="0.25">
      <c r="A919" s="601"/>
      <c r="B919" s="567"/>
      <c r="C919" s="94" t="s">
        <v>333</v>
      </c>
      <c r="D919" s="94"/>
      <c r="E919" s="568"/>
      <c r="F919" s="568"/>
      <c r="G919" s="248"/>
      <c r="H919" s="568"/>
    </row>
    <row r="920" spans="1:8" hidden="1" x14ac:dyDescent="0.25">
      <c r="A920" s="601"/>
      <c r="B920" s="567"/>
      <c r="C920" s="96" t="s">
        <v>395</v>
      </c>
      <c r="D920" s="96"/>
      <c r="E920" s="568"/>
      <c r="F920" s="568"/>
      <c r="G920" s="248"/>
      <c r="H920" s="568"/>
    </row>
    <row r="921" spans="1:8" ht="15.75" hidden="1" thickBot="1" x14ac:dyDescent="0.3">
      <c r="A921" s="601"/>
      <c r="B921" s="571"/>
      <c r="C921" s="20" t="s">
        <v>396</v>
      </c>
      <c r="D921" s="20"/>
      <c r="E921" s="599"/>
      <c r="F921" s="599"/>
      <c r="G921" s="481"/>
      <c r="H921" s="599"/>
    </row>
    <row r="922" spans="1:8" ht="15.75" hidden="1" thickBot="1" x14ac:dyDescent="0.3">
      <c r="A922" s="601"/>
      <c r="B922" s="19">
        <v>482200</v>
      </c>
      <c r="C922" s="20" t="s">
        <v>123</v>
      </c>
      <c r="D922" s="20"/>
      <c r="E922" s="22"/>
      <c r="F922" s="22"/>
      <c r="G922" s="22"/>
      <c r="H922" s="22"/>
    </row>
    <row r="923" spans="1:8" hidden="1" x14ac:dyDescent="0.25">
      <c r="A923" s="601"/>
      <c r="B923" s="549"/>
      <c r="C923" s="96" t="s">
        <v>394</v>
      </c>
      <c r="D923" s="96"/>
      <c r="E923" s="572"/>
      <c r="F923" s="572"/>
      <c r="G923" s="176"/>
      <c r="H923" s="572"/>
    </row>
    <row r="924" spans="1:8" hidden="1" x14ac:dyDescent="0.25">
      <c r="A924" s="601"/>
      <c r="B924" s="550"/>
      <c r="C924" s="94" t="s">
        <v>333</v>
      </c>
      <c r="D924" s="94"/>
      <c r="E924" s="573"/>
      <c r="F924" s="573"/>
      <c r="G924" s="122"/>
      <c r="H924" s="573"/>
    </row>
    <row r="925" spans="1:8" hidden="1" x14ac:dyDescent="0.25">
      <c r="A925" s="601"/>
      <c r="B925" s="550"/>
      <c r="C925" s="96" t="s">
        <v>395</v>
      </c>
      <c r="D925" s="96"/>
      <c r="E925" s="573"/>
      <c r="F925" s="573"/>
      <c r="G925" s="122"/>
      <c r="H925" s="573"/>
    </row>
    <row r="926" spans="1:8" ht="15.75" hidden="1" thickBot="1" x14ac:dyDescent="0.3">
      <c r="A926" s="602"/>
      <c r="B926" s="578"/>
      <c r="C926" s="20" t="s">
        <v>396</v>
      </c>
      <c r="D926" s="20"/>
      <c r="E926" s="574"/>
      <c r="F926" s="574"/>
      <c r="G926" s="133"/>
      <c r="H926" s="574"/>
    </row>
    <row r="927" spans="1:8" ht="15.75" hidden="1" thickBot="1" x14ac:dyDescent="0.3">
      <c r="A927" s="15">
        <v>483</v>
      </c>
      <c r="B927" s="16"/>
      <c r="C927" s="23" t="s">
        <v>126</v>
      </c>
      <c r="D927" s="23"/>
      <c r="E927" s="18">
        <v>2550000</v>
      </c>
      <c r="F927" s="479">
        <v>0</v>
      </c>
      <c r="G927" s="479"/>
      <c r="H927" s="18">
        <v>1050000</v>
      </c>
    </row>
    <row r="928" spans="1:8" ht="15.75" hidden="1" thickBot="1" x14ac:dyDescent="0.3">
      <c r="A928" s="544"/>
      <c r="B928" s="19">
        <v>483100</v>
      </c>
      <c r="C928" s="20" t="s">
        <v>126</v>
      </c>
      <c r="D928" s="20"/>
      <c r="E928" s="21">
        <v>1050000</v>
      </c>
      <c r="F928" s="22">
        <v>0</v>
      </c>
      <c r="G928" s="22"/>
      <c r="H928" s="21">
        <v>1050000</v>
      </c>
    </row>
    <row r="929" spans="1:8" hidden="1" x14ac:dyDescent="0.25">
      <c r="A929" s="545"/>
      <c r="B929" s="570"/>
      <c r="C929" s="96" t="s">
        <v>394</v>
      </c>
      <c r="D929" s="96"/>
      <c r="E929" s="581"/>
      <c r="F929" s="581"/>
      <c r="G929" s="482"/>
      <c r="H929" s="581"/>
    </row>
    <row r="930" spans="1:8" hidden="1" x14ac:dyDescent="0.25">
      <c r="A930" s="545"/>
      <c r="B930" s="567"/>
      <c r="C930" s="94" t="s">
        <v>333</v>
      </c>
      <c r="D930" s="94"/>
      <c r="E930" s="582"/>
      <c r="F930" s="582"/>
      <c r="G930" s="483"/>
      <c r="H930" s="582"/>
    </row>
    <row r="931" spans="1:8" hidden="1" x14ac:dyDescent="0.25">
      <c r="A931" s="545"/>
      <c r="B931" s="567"/>
      <c r="C931" s="96" t="s">
        <v>395</v>
      </c>
      <c r="D931" s="96"/>
      <c r="E931" s="582"/>
      <c r="F931" s="582"/>
      <c r="G931" s="483"/>
      <c r="H931" s="582"/>
    </row>
    <row r="932" spans="1:8" ht="15.75" hidden="1" thickBot="1" x14ac:dyDescent="0.3">
      <c r="A932" s="546"/>
      <c r="B932" s="571"/>
      <c r="C932" s="20" t="s">
        <v>396</v>
      </c>
      <c r="D932" s="20"/>
      <c r="E932" s="583"/>
      <c r="F932" s="583"/>
      <c r="G932" s="484"/>
      <c r="H932" s="583"/>
    </row>
    <row r="933" spans="1:8" ht="15.75" hidden="1" thickBot="1" x14ac:dyDescent="0.3">
      <c r="A933" s="15">
        <v>512</v>
      </c>
      <c r="B933" s="16"/>
      <c r="C933" s="23" t="s">
        <v>133</v>
      </c>
      <c r="D933" s="23"/>
      <c r="E933" s="18">
        <v>250000</v>
      </c>
      <c r="F933" s="479">
        <v>0</v>
      </c>
      <c r="G933" s="479"/>
      <c r="H933" s="18">
        <v>250000</v>
      </c>
    </row>
    <row r="934" spans="1:8" ht="15.75" hidden="1" thickBot="1" x14ac:dyDescent="0.3">
      <c r="A934" s="584"/>
      <c r="B934" s="19">
        <v>512200</v>
      </c>
      <c r="C934" s="20" t="s">
        <v>134</v>
      </c>
      <c r="D934" s="20"/>
      <c r="E934" s="21">
        <v>250000</v>
      </c>
      <c r="F934" s="22">
        <v>0</v>
      </c>
      <c r="G934" s="22"/>
      <c r="H934" s="21">
        <v>250000</v>
      </c>
    </row>
    <row r="935" spans="1:8" hidden="1" x14ac:dyDescent="0.25">
      <c r="A935" s="585"/>
      <c r="B935" s="570"/>
      <c r="C935" s="96" t="s">
        <v>394</v>
      </c>
      <c r="D935" s="96"/>
      <c r="E935" s="581"/>
      <c r="F935" s="581"/>
      <c r="G935" s="482"/>
      <c r="H935" s="581"/>
    </row>
    <row r="936" spans="1:8" hidden="1" x14ac:dyDescent="0.25">
      <c r="A936" s="585"/>
      <c r="B936" s="567"/>
      <c r="C936" s="94" t="s">
        <v>333</v>
      </c>
      <c r="D936" s="94"/>
      <c r="E936" s="582"/>
      <c r="F936" s="582"/>
      <c r="G936" s="483"/>
      <c r="H936" s="582"/>
    </row>
    <row r="937" spans="1:8" hidden="1" x14ac:dyDescent="0.25">
      <c r="A937" s="585"/>
      <c r="B937" s="567"/>
      <c r="C937" s="96" t="s">
        <v>395</v>
      </c>
      <c r="D937" s="96"/>
      <c r="E937" s="582"/>
      <c r="F937" s="582"/>
      <c r="G937" s="483"/>
      <c r="H937" s="582"/>
    </row>
    <row r="938" spans="1:8" ht="15.75" hidden="1" thickBot="1" x14ac:dyDescent="0.3">
      <c r="A938" s="586"/>
      <c r="B938" s="571"/>
      <c r="C938" s="20" t="s">
        <v>396</v>
      </c>
      <c r="D938" s="20"/>
      <c r="E938" s="583"/>
      <c r="F938" s="583"/>
      <c r="G938" s="484"/>
      <c r="H938" s="583"/>
    </row>
    <row r="939" spans="1:8" ht="15.75" hidden="1" thickBot="1" x14ac:dyDescent="0.3">
      <c r="A939" s="589" t="s">
        <v>139</v>
      </c>
      <c r="B939" s="590"/>
      <c r="C939" s="591"/>
      <c r="D939" s="285"/>
      <c r="E939" s="18">
        <v>60269000</v>
      </c>
      <c r="F939" s="18">
        <v>800000</v>
      </c>
      <c r="G939" s="18"/>
      <c r="H939" s="18">
        <v>55131000</v>
      </c>
    </row>
    <row r="940" spans="1:8" x14ac:dyDescent="0.25">
      <c r="A940" s="474"/>
    </row>
    <row r="941" spans="1:8" ht="25.5" x14ac:dyDescent="0.25">
      <c r="A941" s="468"/>
    </row>
    <row r="942" spans="1:8" ht="15.75" thickBot="1" x14ac:dyDescent="0.3">
      <c r="A942" s="6" t="s">
        <v>398</v>
      </c>
    </row>
    <row r="943" spans="1:8" ht="15.75" thickBot="1" x14ac:dyDescent="0.3">
      <c r="A943" s="7" t="s">
        <v>4</v>
      </c>
      <c r="B943" s="8">
        <v>110</v>
      </c>
    </row>
    <row r="944" spans="1:8" ht="26.25" thickBot="1" x14ac:dyDescent="0.3">
      <c r="A944" s="440" t="s">
        <v>6</v>
      </c>
      <c r="B944" s="9" t="s">
        <v>360</v>
      </c>
    </row>
    <row r="945" spans="1:5" ht="15.75" thickBot="1" x14ac:dyDescent="0.3">
      <c r="A945" s="440" t="s">
        <v>8</v>
      </c>
      <c r="B945" s="9">
        <v>1204</v>
      </c>
    </row>
    <row r="946" spans="1:5" ht="39" thickBot="1" x14ac:dyDescent="0.3">
      <c r="A946" s="440" t="s">
        <v>9</v>
      </c>
      <c r="B946" s="9" t="s">
        <v>399</v>
      </c>
    </row>
    <row r="947" spans="1:5" ht="15.75" thickBot="1" x14ac:dyDescent="0.3">
      <c r="A947" s="440" t="s">
        <v>11</v>
      </c>
      <c r="B947" s="9">
        <v>9</v>
      </c>
    </row>
    <row r="948" spans="1:5" ht="15.75" thickBot="1" x14ac:dyDescent="0.3">
      <c r="A948" s="440" t="s">
        <v>12</v>
      </c>
      <c r="B948" s="9" t="s">
        <v>13</v>
      </c>
    </row>
    <row r="949" spans="1:5" ht="15.75" thickBot="1" x14ac:dyDescent="0.3">
      <c r="A949" s="440" t="s">
        <v>14</v>
      </c>
      <c r="B949" s="9" t="s">
        <v>15</v>
      </c>
    </row>
    <row r="950" spans="1:5" ht="26.25" thickBot="1" x14ac:dyDescent="0.3">
      <c r="A950" s="440" t="s">
        <v>16</v>
      </c>
      <c r="B950" s="9" t="s">
        <v>17</v>
      </c>
    </row>
    <row r="951" spans="1:5" x14ac:dyDescent="0.25">
      <c r="A951" s="469"/>
      <c r="B951" s="11" t="s">
        <v>400</v>
      </c>
    </row>
    <row r="952" spans="1:5" ht="15.75" thickBot="1" x14ac:dyDescent="0.3">
      <c r="A952" s="5" t="s">
        <v>19</v>
      </c>
    </row>
    <row r="953" spans="1:5" ht="35.25" customHeight="1" x14ac:dyDescent="0.25">
      <c r="A953" s="551" t="s">
        <v>20</v>
      </c>
      <c r="B953" s="552"/>
      <c r="C953" s="12"/>
      <c r="D953" s="12"/>
      <c r="E953" s="553" t="s">
        <v>21</v>
      </c>
    </row>
    <row r="954" spans="1:5" ht="15.75" thickBot="1" x14ac:dyDescent="0.3">
      <c r="A954" s="555" t="s">
        <v>22</v>
      </c>
      <c r="B954" s="556"/>
      <c r="C954" s="13" t="s">
        <v>23</v>
      </c>
      <c r="D954" s="13"/>
      <c r="E954" s="554"/>
    </row>
    <row r="955" spans="1:5" ht="15.75" thickBot="1" x14ac:dyDescent="0.3">
      <c r="A955" s="615"/>
      <c r="B955" s="616"/>
      <c r="C955" s="14"/>
      <c r="D955" s="14"/>
      <c r="E955" s="478" t="s">
        <v>144</v>
      </c>
    </row>
    <row r="956" spans="1:5" ht="15.75" thickBot="1" x14ac:dyDescent="0.3">
      <c r="A956" s="15">
        <v>463</v>
      </c>
      <c r="B956" s="470"/>
      <c r="C956" s="17" t="s">
        <v>119</v>
      </c>
      <c r="D956" s="17"/>
      <c r="E956" s="18">
        <v>900000000</v>
      </c>
    </row>
    <row r="957" spans="1:5" ht="15.75" thickBot="1" x14ac:dyDescent="0.3">
      <c r="A957" s="471"/>
      <c r="B957" s="287">
        <v>463100</v>
      </c>
      <c r="C957" s="288" t="s">
        <v>120</v>
      </c>
      <c r="D957" s="288"/>
      <c r="E957" s="21">
        <v>900000000</v>
      </c>
    </row>
    <row r="958" spans="1:5" x14ac:dyDescent="0.25">
      <c r="A958" s="673"/>
      <c r="B958" s="673"/>
      <c r="C958" s="92" t="s">
        <v>77</v>
      </c>
      <c r="D958" s="92"/>
      <c r="E958" s="572"/>
    </row>
    <row r="959" spans="1:5" x14ac:dyDescent="0.25">
      <c r="A959" s="674"/>
      <c r="B959" s="674"/>
      <c r="C959" s="94" t="s">
        <v>333</v>
      </c>
      <c r="D959" s="94"/>
      <c r="E959" s="573"/>
    </row>
    <row r="960" spans="1:5" ht="26.25" thickBot="1" x14ac:dyDescent="0.3">
      <c r="A960" s="675"/>
      <c r="B960" s="675"/>
      <c r="C960" s="20" t="s">
        <v>401</v>
      </c>
      <c r="D960" s="20"/>
      <c r="E960" s="574"/>
    </row>
    <row r="961" spans="1:8" ht="15.75" thickBot="1" x14ac:dyDescent="0.3">
      <c r="A961" s="589" t="s">
        <v>139</v>
      </c>
      <c r="B961" s="590"/>
      <c r="C961" s="591"/>
      <c r="D961" s="285"/>
      <c r="E961" s="18">
        <v>900000000</v>
      </c>
    </row>
    <row r="962" spans="1:8" x14ac:dyDescent="0.25">
      <c r="A962" s="474"/>
    </row>
    <row r="963" spans="1:8" ht="17.25" customHeight="1" x14ac:dyDescent="0.25">
      <c r="A963" s="468"/>
    </row>
    <row r="964" spans="1:8" ht="15.75" thickBot="1" x14ac:dyDescent="0.3">
      <c r="A964" s="6" t="s">
        <v>402</v>
      </c>
    </row>
    <row r="965" spans="1:8" ht="15.75" thickBot="1" x14ac:dyDescent="0.3">
      <c r="A965" s="7" t="s">
        <v>4</v>
      </c>
      <c r="B965" s="8">
        <v>110</v>
      </c>
    </row>
    <row r="966" spans="1:8" ht="26.25" thickBot="1" x14ac:dyDescent="0.3">
      <c r="A966" s="440" t="s">
        <v>6</v>
      </c>
      <c r="B966" s="9" t="s">
        <v>360</v>
      </c>
    </row>
    <row r="967" spans="1:8" ht="15.75" thickBot="1" x14ac:dyDescent="0.3">
      <c r="A967" s="440" t="s">
        <v>8</v>
      </c>
      <c r="B967" s="9">
        <v>1204</v>
      </c>
    </row>
    <row r="968" spans="1:8" ht="39" thickBot="1" x14ac:dyDescent="0.3">
      <c r="A968" s="440" t="s">
        <v>9</v>
      </c>
      <c r="B968" s="9" t="s">
        <v>403</v>
      </c>
    </row>
    <row r="969" spans="1:8" ht="15.75" thickBot="1" x14ac:dyDescent="0.3">
      <c r="A969" s="440" t="s">
        <v>11</v>
      </c>
      <c r="B969" s="9">
        <v>10</v>
      </c>
    </row>
    <row r="970" spans="1:8" ht="15.75" thickBot="1" x14ac:dyDescent="0.3">
      <c r="A970" s="440" t="s">
        <v>12</v>
      </c>
      <c r="B970" s="9" t="s">
        <v>13</v>
      </c>
    </row>
    <row r="971" spans="1:8" ht="15.75" thickBot="1" x14ac:dyDescent="0.3">
      <c r="A971" s="440" t="s">
        <v>14</v>
      </c>
      <c r="B971" s="9" t="s">
        <v>15</v>
      </c>
    </row>
    <row r="972" spans="1:8" ht="26.25" thickBot="1" x14ac:dyDescent="0.3">
      <c r="A972" s="440" t="s">
        <v>16</v>
      </c>
      <c r="B972" s="9" t="s">
        <v>17</v>
      </c>
    </row>
    <row r="973" spans="1:8" x14ac:dyDescent="0.25">
      <c r="A973" s="485" t="s">
        <v>345</v>
      </c>
    </row>
    <row r="974" spans="1:8" x14ac:dyDescent="0.25">
      <c r="A974" s="486" t="s">
        <v>404</v>
      </c>
      <c r="H974" s="486" t="s">
        <v>217</v>
      </c>
    </row>
    <row r="975" spans="1:8" ht="15.75" thickBot="1" x14ac:dyDescent="0.3">
      <c r="A975" s="5" t="s">
        <v>19</v>
      </c>
    </row>
    <row r="976" spans="1:8" ht="35.25" customHeight="1" x14ac:dyDescent="0.25">
      <c r="A976" s="551" t="s">
        <v>20</v>
      </c>
      <c r="B976" s="552"/>
      <c r="C976" s="12"/>
      <c r="D976" s="12"/>
      <c r="E976" s="553" t="s">
        <v>21</v>
      </c>
    </row>
    <row r="977" spans="1:5" ht="15.75" thickBot="1" x14ac:dyDescent="0.3">
      <c r="A977" s="555" t="s">
        <v>22</v>
      </c>
      <c r="B977" s="556"/>
      <c r="C977" s="13" t="s">
        <v>23</v>
      </c>
      <c r="D977" s="13"/>
      <c r="E977" s="554"/>
    </row>
    <row r="978" spans="1:5" ht="15.75" thickBot="1" x14ac:dyDescent="0.3">
      <c r="A978" s="615"/>
      <c r="B978" s="616"/>
      <c r="C978" s="14"/>
      <c r="D978" s="14"/>
      <c r="E978" s="478" t="s">
        <v>144</v>
      </c>
    </row>
    <row r="979" spans="1:5" ht="15.75" thickBot="1" x14ac:dyDescent="0.3">
      <c r="A979" s="158">
        <v>424</v>
      </c>
      <c r="B979" s="470"/>
      <c r="C979" s="17" t="s">
        <v>145</v>
      </c>
      <c r="D979" s="17"/>
      <c r="E979" s="18">
        <f>E980</f>
        <v>20302000</v>
      </c>
    </row>
    <row r="980" spans="1:5" ht="15.75" thickBot="1" x14ac:dyDescent="0.3">
      <c r="A980" s="600"/>
      <c r="B980" s="287">
        <v>424200</v>
      </c>
      <c r="C980" s="288" t="s">
        <v>192</v>
      </c>
      <c r="D980" s="288"/>
      <c r="E980" s="21">
        <v>20302000</v>
      </c>
    </row>
    <row r="981" spans="1:5" x14ac:dyDescent="0.25">
      <c r="A981" s="601"/>
      <c r="B981" s="572"/>
      <c r="C981" s="92" t="s">
        <v>77</v>
      </c>
      <c r="D981" s="92"/>
      <c r="E981" s="572"/>
    </row>
    <row r="982" spans="1:5" x14ac:dyDescent="0.25">
      <c r="A982" s="601"/>
      <c r="B982" s="573"/>
      <c r="C982" s="94" t="s">
        <v>333</v>
      </c>
      <c r="D982" s="94"/>
      <c r="E982" s="573"/>
    </row>
    <row r="983" spans="1:5" ht="26.25" thickBot="1" x14ac:dyDescent="0.3">
      <c r="A983" s="602"/>
      <c r="B983" s="574"/>
      <c r="C983" s="20" t="s">
        <v>405</v>
      </c>
      <c r="D983" s="20"/>
      <c r="E983" s="574"/>
    </row>
    <row r="984" spans="1:5" ht="15.75" thickBot="1" x14ac:dyDescent="0.3">
      <c r="A984" s="589" t="s">
        <v>139</v>
      </c>
      <c r="B984" s="590"/>
      <c r="C984" s="591"/>
      <c r="D984" s="285"/>
      <c r="E984" s="18">
        <f>E979</f>
        <v>20302000</v>
      </c>
    </row>
    <row r="985" spans="1:5" ht="21" customHeight="1" x14ac:dyDescent="0.25">
      <c r="A985" s="468"/>
    </row>
    <row r="986" spans="1:5" ht="24.75" customHeight="1" x14ac:dyDescent="0.25">
      <c r="A986" s="468"/>
    </row>
    <row r="987" spans="1:5" ht="15.75" thickBot="1" x14ac:dyDescent="0.3">
      <c r="A987" s="6" t="s">
        <v>406</v>
      </c>
    </row>
    <row r="988" spans="1:5" ht="15.75" thickBot="1" x14ac:dyDescent="0.3">
      <c r="A988" s="7" t="s">
        <v>4</v>
      </c>
      <c r="B988" s="8">
        <v>110</v>
      </c>
    </row>
    <row r="989" spans="1:5" ht="26.25" thickBot="1" x14ac:dyDescent="0.3">
      <c r="A989" s="440" t="s">
        <v>6</v>
      </c>
      <c r="B989" s="9" t="s">
        <v>360</v>
      </c>
    </row>
    <row r="990" spans="1:5" ht="15.75" thickBot="1" x14ac:dyDescent="0.3">
      <c r="A990" s="440" t="s">
        <v>8</v>
      </c>
      <c r="B990" s="9">
        <v>1204</v>
      </c>
    </row>
    <row r="991" spans="1:5" ht="26.25" thickBot="1" x14ac:dyDescent="0.3">
      <c r="A991" s="440" t="s">
        <v>9</v>
      </c>
      <c r="B991" s="9" t="s">
        <v>407</v>
      </c>
    </row>
    <row r="992" spans="1:5" ht="15.75" thickBot="1" x14ac:dyDescent="0.3">
      <c r="A992" s="440" t="s">
        <v>11</v>
      </c>
      <c r="B992" s="9">
        <v>11</v>
      </c>
    </row>
    <row r="993" spans="1:8" ht="15.75" thickBot="1" x14ac:dyDescent="0.3">
      <c r="A993" s="440" t="s">
        <v>12</v>
      </c>
      <c r="B993" s="9" t="s">
        <v>13</v>
      </c>
    </row>
    <row r="994" spans="1:8" ht="15.75" thickBot="1" x14ac:dyDescent="0.3">
      <c r="A994" s="440" t="s">
        <v>14</v>
      </c>
      <c r="B994" s="9" t="s">
        <v>15</v>
      </c>
    </row>
    <row r="995" spans="1:8" ht="26.25" thickBot="1" x14ac:dyDescent="0.3">
      <c r="A995" s="440" t="s">
        <v>16</v>
      </c>
      <c r="B995" s="9" t="s">
        <v>17</v>
      </c>
    </row>
    <row r="996" spans="1:8" x14ac:dyDescent="0.25">
      <c r="A996" s="469" t="s">
        <v>345</v>
      </c>
    </row>
    <row r="997" spans="1:8" x14ac:dyDescent="0.25">
      <c r="A997" s="486" t="s">
        <v>400</v>
      </c>
    </row>
    <row r="998" spans="1:8" x14ac:dyDescent="0.25">
      <c r="A998" s="486" t="s">
        <v>404</v>
      </c>
      <c r="H998" s="486"/>
    </row>
    <row r="999" spans="1:8" x14ac:dyDescent="0.25">
      <c r="A999" s="11"/>
    </row>
    <row r="1000" spans="1:8" ht="15.75" thickBot="1" x14ac:dyDescent="0.3">
      <c r="A1000" s="5" t="s">
        <v>408</v>
      </c>
    </row>
    <row r="1001" spans="1:8" ht="35.25" customHeight="1" x14ac:dyDescent="0.25">
      <c r="A1001" s="551" t="s">
        <v>20</v>
      </c>
      <c r="B1001" s="552"/>
      <c r="C1001" s="12"/>
      <c r="D1001" s="12"/>
      <c r="E1001" s="553" t="s">
        <v>21</v>
      </c>
    </row>
    <row r="1002" spans="1:8" ht="15.75" thickBot="1" x14ac:dyDescent="0.3">
      <c r="A1002" s="555" t="s">
        <v>22</v>
      </c>
      <c r="B1002" s="556"/>
      <c r="C1002" s="13" t="s">
        <v>23</v>
      </c>
      <c r="D1002" s="13"/>
      <c r="E1002" s="554"/>
    </row>
    <row r="1003" spans="1:8" ht="15.75" thickBot="1" x14ac:dyDescent="0.3">
      <c r="A1003" s="615"/>
      <c r="B1003" s="616"/>
      <c r="C1003" s="14"/>
      <c r="D1003" s="14"/>
      <c r="E1003" s="478" t="s">
        <v>144</v>
      </c>
    </row>
    <row r="1004" spans="1:8" ht="15.75" thickBot="1" x14ac:dyDescent="0.3">
      <c r="A1004" s="158">
        <v>424</v>
      </c>
      <c r="B1004" s="470"/>
      <c r="C1004" s="17" t="s">
        <v>145</v>
      </c>
      <c r="D1004" s="17"/>
      <c r="E1004" s="18">
        <v>10000000</v>
      </c>
    </row>
    <row r="1005" spans="1:8" ht="15.75" thickBot="1" x14ac:dyDescent="0.3">
      <c r="A1005" s="600"/>
      <c r="B1005" s="287">
        <v>424200</v>
      </c>
      <c r="C1005" s="288" t="s">
        <v>192</v>
      </c>
      <c r="D1005" s="288"/>
      <c r="E1005" s="22"/>
    </row>
    <row r="1006" spans="1:8" x14ac:dyDescent="0.25">
      <c r="A1006" s="601"/>
      <c r="B1006" s="572"/>
      <c r="C1006" s="92" t="s">
        <v>77</v>
      </c>
      <c r="D1006" s="92"/>
      <c r="E1006" s="572"/>
    </row>
    <row r="1007" spans="1:8" x14ac:dyDescent="0.25">
      <c r="A1007" s="601"/>
      <c r="B1007" s="573"/>
      <c r="C1007" s="94" t="s">
        <v>59</v>
      </c>
      <c r="D1007" s="94"/>
      <c r="E1007" s="573"/>
    </row>
    <row r="1008" spans="1:8" x14ac:dyDescent="0.25">
      <c r="A1008" s="601"/>
      <c r="B1008" s="573"/>
      <c r="C1008" s="487" t="s">
        <v>409</v>
      </c>
      <c r="D1008" s="96"/>
      <c r="E1008" s="573"/>
      <c r="F1008" t="s">
        <v>410</v>
      </c>
      <c r="G1008" s="97" t="s">
        <v>411</v>
      </c>
      <c r="H1008" s="97"/>
    </row>
    <row r="1009" spans="1:8" ht="15.75" thickBot="1" x14ac:dyDescent="0.3">
      <c r="A1009" s="602"/>
      <c r="B1009" s="574"/>
      <c r="C1009" s="488" t="s">
        <v>412</v>
      </c>
      <c r="D1009" s="20"/>
      <c r="E1009" s="574"/>
      <c r="F1009" t="s">
        <v>410</v>
      </c>
    </row>
    <row r="1010" spans="1:8" ht="15.75" thickBot="1" x14ac:dyDescent="0.3">
      <c r="A1010" s="589" t="s">
        <v>139</v>
      </c>
      <c r="B1010" s="590"/>
      <c r="C1010" s="591"/>
      <c r="D1010" s="285"/>
      <c r="E1010" s="18">
        <v>10000000</v>
      </c>
    </row>
    <row r="1011" spans="1:8" x14ac:dyDescent="0.25">
      <c r="A1011" s="475"/>
    </row>
    <row r="1012" spans="1:8" x14ac:dyDescent="0.25">
      <c r="A1012" s="474"/>
    </row>
    <row r="1013" spans="1:8" ht="15.75" thickBot="1" x14ac:dyDescent="0.3">
      <c r="A1013" s="6" t="s">
        <v>413</v>
      </c>
    </row>
    <row r="1014" spans="1:8" ht="15.75" thickBot="1" x14ac:dyDescent="0.3">
      <c r="A1014" s="7" t="s">
        <v>4</v>
      </c>
      <c r="B1014" s="8">
        <v>110</v>
      </c>
    </row>
    <row r="1015" spans="1:8" ht="26.25" thickBot="1" x14ac:dyDescent="0.3">
      <c r="A1015" s="440" t="s">
        <v>6</v>
      </c>
      <c r="B1015" s="9" t="s">
        <v>360</v>
      </c>
    </row>
    <row r="1016" spans="1:8" ht="15.75" thickBot="1" x14ac:dyDescent="0.3">
      <c r="A1016" s="440" t="s">
        <v>8</v>
      </c>
      <c r="B1016" s="9">
        <v>1204</v>
      </c>
    </row>
    <row r="1017" spans="1:8" ht="64.5" thickBot="1" x14ac:dyDescent="0.3">
      <c r="A1017" s="440" t="s">
        <v>9</v>
      </c>
      <c r="B1017" s="9" t="s">
        <v>414</v>
      </c>
    </row>
    <row r="1018" spans="1:8" ht="15.75" thickBot="1" x14ac:dyDescent="0.3">
      <c r="A1018" s="440" t="s">
        <v>11</v>
      </c>
      <c r="B1018" s="9">
        <v>12</v>
      </c>
    </row>
    <row r="1019" spans="1:8" ht="15.75" thickBot="1" x14ac:dyDescent="0.3">
      <c r="A1019" s="440" t="s">
        <v>12</v>
      </c>
      <c r="B1019" s="9" t="s">
        <v>13</v>
      </c>
    </row>
    <row r="1020" spans="1:8" ht="15.75" thickBot="1" x14ac:dyDescent="0.3">
      <c r="A1020" s="440" t="s">
        <v>14</v>
      </c>
      <c r="B1020" s="9" t="s">
        <v>15</v>
      </c>
    </row>
    <row r="1021" spans="1:8" ht="26.25" thickBot="1" x14ac:dyDescent="0.3">
      <c r="A1021" s="440" t="s">
        <v>16</v>
      </c>
      <c r="B1021" s="9" t="s">
        <v>17</v>
      </c>
    </row>
    <row r="1022" spans="1:8" x14ac:dyDescent="0.25">
      <c r="A1022" s="469" t="s">
        <v>345</v>
      </c>
    </row>
    <row r="1023" spans="1:8" x14ac:dyDescent="0.25">
      <c r="A1023" s="486" t="s">
        <v>400</v>
      </c>
    </row>
    <row r="1024" spans="1:8" x14ac:dyDescent="0.25">
      <c r="A1024" s="486" t="s">
        <v>404</v>
      </c>
      <c r="H1024" s="486" t="s">
        <v>217</v>
      </c>
    </row>
    <row r="1025" spans="1:5" x14ac:dyDescent="0.25">
      <c r="A1025" s="11"/>
    </row>
    <row r="1026" spans="1:5" ht="15.75" thickBot="1" x14ac:dyDescent="0.3">
      <c r="A1026" s="5" t="s">
        <v>223</v>
      </c>
    </row>
    <row r="1027" spans="1:5" ht="35.25" customHeight="1" x14ac:dyDescent="0.25">
      <c r="A1027" s="551" t="s">
        <v>20</v>
      </c>
      <c r="B1027" s="552"/>
      <c r="C1027" s="12"/>
      <c r="D1027" s="12"/>
      <c r="E1027" s="553" t="s">
        <v>21</v>
      </c>
    </row>
    <row r="1028" spans="1:5" ht="15.75" thickBot="1" x14ac:dyDescent="0.3">
      <c r="A1028" s="555" t="s">
        <v>22</v>
      </c>
      <c r="B1028" s="556"/>
      <c r="C1028" s="13" t="s">
        <v>23</v>
      </c>
      <c r="D1028" s="13"/>
      <c r="E1028" s="554"/>
    </row>
    <row r="1029" spans="1:5" ht="15.75" thickBot="1" x14ac:dyDescent="0.3">
      <c r="A1029" s="615"/>
      <c r="B1029" s="616"/>
      <c r="C1029" s="14"/>
      <c r="D1029" s="14"/>
      <c r="E1029" s="478" t="s">
        <v>144</v>
      </c>
    </row>
    <row r="1030" spans="1:5" ht="15.75" thickBot="1" x14ac:dyDescent="0.3">
      <c r="A1030" s="15">
        <v>411</v>
      </c>
      <c r="B1030" s="16"/>
      <c r="C1030" s="17" t="s">
        <v>25</v>
      </c>
      <c r="D1030" s="394"/>
      <c r="E1030" s="18">
        <f>E1031</f>
        <v>23629000</v>
      </c>
    </row>
    <row r="1031" spans="1:5" ht="15.75" thickBot="1" x14ac:dyDescent="0.3">
      <c r="A1031" s="544"/>
      <c r="B1031" s="19">
        <v>411100</v>
      </c>
      <c r="C1031" s="20" t="s">
        <v>26</v>
      </c>
      <c r="D1031" s="240"/>
      <c r="E1031" s="21">
        <v>23629000</v>
      </c>
    </row>
    <row r="1032" spans="1:5" ht="15.75" thickBot="1" x14ac:dyDescent="0.3">
      <c r="A1032" s="546"/>
      <c r="B1032" s="19"/>
      <c r="C1032" s="20" t="s">
        <v>27</v>
      </c>
      <c r="D1032" s="240"/>
      <c r="E1032" s="22"/>
    </row>
    <row r="1033" spans="1:5" ht="15.75" thickBot="1" x14ac:dyDescent="0.3">
      <c r="A1033" s="15">
        <v>412</v>
      </c>
      <c r="B1033" s="16"/>
      <c r="C1033" s="23" t="s">
        <v>28</v>
      </c>
      <c r="D1033" s="198"/>
      <c r="E1033" s="18">
        <v>3580000</v>
      </c>
    </row>
    <row r="1034" spans="1:5" ht="15.75" thickBot="1" x14ac:dyDescent="0.3">
      <c r="A1034" s="544"/>
      <c r="B1034" s="19">
        <v>412100</v>
      </c>
      <c r="C1034" s="20" t="s">
        <v>29</v>
      </c>
      <c r="D1034" s="240"/>
      <c r="E1034" s="21">
        <v>1628000</v>
      </c>
    </row>
    <row r="1035" spans="1:5" ht="15.75" thickBot="1" x14ac:dyDescent="0.3">
      <c r="A1035" s="545"/>
      <c r="B1035" s="19"/>
      <c r="C1035" s="20" t="s">
        <v>30</v>
      </c>
      <c r="D1035" s="240"/>
      <c r="E1035" s="22"/>
    </row>
    <row r="1036" spans="1:5" ht="15.75" thickBot="1" x14ac:dyDescent="0.3">
      <c r="A1036" s="545"/>
      <c r="B1036" s="19">
        <v>412200</v>
      </c>
      <c r="C1036" s="20" t="s">
        <v>31</v>
      </c>
      <c r="D1036" s="240"/>
      <c r="E1036" s="21">
        <v>802000</v>
      </c>
    </row>
    <row r="1037" spans="1:5" ht="15.75" thickBot="1" x14ac:dyDescent="0.3">
      <c r="A1037" s="546"/>
      <c r="B1037" s="19"/>
      <c r="C1037" s="20" t="s">
        <v>32</v>
      </c>
      <c r="D1037" s="240"/>
      <c r="E1037" s="22"/>
    </row>
    <row r="1038" spans="1:5" ht="15.75" thickBot="1" x14ac:dyDescent="0.3">
      <c r="A1038" s="158">
        <v>413</v>
      </c>
      <c r="B1038" s="291"/>
      <c r="C1038" s="17" t="s">
        <v>226</v>
      </c>
      <c r="D1038" s="394"/>
      <c r="E1038" s="18">
        <v>122000</v>
      </c>
    </row>
    <row r="1039" spans="1:5" ht="15.75" thickBot="1" x14ac:dyDescent="0.3">
      <c r="A1039" s="682"/>
      <c r="B1039" s="287">
        <v>413100</v>
      </c>
      <c r="C1039" s="288" t="s">
        <v>33</v>
      </c>
      <c r="D1039" s="358"/>
      <c r="E1039" s="21">
        <v>122000</v>
      </c>
    </row>
    <row r="1040" spans="1:5" x14ac:dyDescent="0.25">
      <c r="A1040" s="683"/>
      <c r="B1040" s="629"/>
      <c r="C1040" s="94" t="s">
        <v>333</v>
      </c>
      <c r="D1040" s="155"/>
      <c r="E1040" s="598"/>
    </row>
    <row r="1041" spans="1:5" ht="15.75" thickBot="1" x14ac:dyDescent="0.3">
      <c r="A1041" s="684"/>
      <c r="B1041" s="631"/>
      <c r="C1041" s="288" t="s">
        <v>228</v>
      </c>
      <c r="D1041" s="358"/>
      <c r="E1041" s="599"/>
    </row>
    <row r="1042" spans="1:5" ht="15.75" thickBot="1" x14ac:dyDescent="0.3">
      <c r="A1042" s="15">
        <v>414</v>
      </c>
      <c r="B1042" s="16"/>
      <c r="C1042" s="23" t="s">
        <v>36</v>
      </c>
      <c r="D1042" s="198"/>
      <c r="E1042" s="18">
        <v>400000</v>
      </c>
    </row>
    <row r="1043" spans="1:5" ht="15.75" thickBot="1" x14ac:dyDescent="0.3">
      <c r="A1043" s="544"/>
      <c r="B1043" s="19">
        <v>414100</v>
      </c>
      <c r="C1043" s="20" t="s">
        <v>37</v>
      </c>
      <c r="D1043" s="240"/>
      <c r="E1043" s="21">
        <v>1000</v>
      </c>
    </row>
    <row r="1044" spans="1:5" ht="15.75" thickBot="1" x14ac:dyDescent="0.3">
      <c r="A1044" s="545"/>
      <c r="B1044" s="19"/>
      <c r="C1044" s="27" t="s">
        <v>38</v>
      </c>
      <c r="D1044" s="387"/>
      <c r="E1044" s="22"/>
    </row>
    <row r="1045" spans="1:5" ht="15.75" thickBot="1" x14ac:dyDescent="0.3">
      <c r="A1045" s="545"/>
      <c r="B1045" s="19">
        <v>414300</v>
      </c>
      <c r="C1045" s="20" t="s">
        <v>39</v>
      </c>
      <c r="D1045" s="240"/>
      <c r="E1045" s="21">
        <v>199000</v>
      </c>
    </row>
    <row r="1046" spans="1:5" ht="15.75" thickBot="1" x14ac:dyDescent="0.3">
      <c r="A1046" s="545"/>
      <c r="B1046" s="19"/>
      <c r="C1046" s="20" t="s">
        <v>40</v>
      </c>
      <c r="D1046" s="240"/>
      <c r="E1046" s="22"/>
    </row>
    <row r="1047" spans="1:5" ht="15.75" thickBot="1" x14ac:dyDescent="0.3">
      <c r="A1047" s="545"/>
      <c r="B1047" s="19">
        <v>414400</v>
      </c>
      <c r="C1047" s="20" t="s">
        <v>41</v>
      </c>
      <c r="D1047" s="240"/>
      <c r="E1047" s="21">
        <v>200000</v>
      </c>
    </row>
    <row r="1048" spans="1:5" ht="15.75" thickBot="1" x14ac:dyDescent="0.3">
      <c r="A1048" s="546"/>
      <c r="B1048" s="19"/>
      <c r="C1048" s="20" t="s">
        <v>42</v>
      </c>
      <c r="D1048" s="240"/>
      <c r="E1048" s="22"/>
    </row>
    <row r="1049" spans="1:5" ht="15.75" thickBot="1" x14ac:dyDescent="0.3">
      <c r="A1049" s="15">
        <v>415</v>
      </c>
      <c r="B1049" s="16"/>
      <c r="C1049" s="23" t="s">
        <v>43</v>
      </c>
      <c r="D1049" s="198"/>
      <c r="E1049" s="18">
        <v>300000</v>
      </c>
    </row>
    <row r="1050" spans="1:5" ht="15.75" thickBot="1" x14ac:dyDescent="0.3">
      <c r="A1050" s="544"/>
      <c r="B1050" s="19">
        <v>415100</v>
      </c>
      <c r="C1050" s="20" t="s">
        <v>43</v>
      </c>
      <c r="D1050" s="240"/>
      <c r="E1050" s="21">
        <v>552000</v>
      </c>
    </row>
    <row r="1051" spans="1:5" ht="15.75" thickBot="1" x14ac:dyDescent="0.3">
      <c r="A1051" s="546"/>
      <c r="B1051" s="19"/>
      <c r="C1051" s="20" t="s">
        <v>44</v>
      </c>
      <c r="D1051" s="240"/>
      <c r="E1051" s="22"/>
    </row>
    <row r="1052" spans="1:5" ht="15.75" thickBot="1" x14ac:dyDescent="0.3">
      <c r="A1052" s="293">
        <v>416</v>
      </c>
      <c r="B1052" s="291"/>
      <c r="C1052" s="17" t="s">
        <v>229</v>
      </c>
      <c r="D1052" s="394"/>
      <c r="E1052" s="18">
        <v>0</v>
      </c>
    </row>
    <row r="1053" spans="1:5" ht="15.75" thickBot="1" x14ac:dyDescent="0.3">
      <c r="A1053" s="673"/>
      <c r="B1053" s="287">
        <v>416100</v>
      </c>
      <c r="C1053" s="288" t="s">
        <v>229</v>
      </c>
      <c r="D1053" s="358"/>
      <c r="E1053" s="21">
        <v>0</v>
      </c>
    </row>
    <row r="1054" spans="1:5" ht="15.75" thickBot="1" x14ac:dyDescent="0.3">
      <c r="A1054" s="675"/>
      <c r="B1054" s="27"/>
      <c r="C1054" s="288" t="s">
        <v>230</v>
      </c>
      <c r="D1054" s="358"/>
      <c r="E1054" s="184"/>
    </row>
    <row r="1055" spans="1:5" ht="15.75" thickBot="1" x14ac:dyDescent="0.3">
      <c r="A1055" s="15">
        <v>422</v>
      </c>
      <c r="B1055" s="489"/>
      <c r="C1055" s="47" t="s">
        <v>57</v>
      </c>
      <c r="D1055" s="490"/>
      <c r="E1055" s="491">
        <v>500000</v>
      </c>
    </row>
    <row r="1056" spans="1:5" x14ac:dyDescent="0.25">
      <c r="A1056" s="492"/>
      <c r="B1056" s="493"/>
      <c r="C1056" s="494" t="s">
        <v>415</v>
      </c>
      <c r="D1056" s="495"/>
      <c r="E1056" s="496"/>
    </row>
    <row r="1057" spans="1:7" ht="15.75" thickBot="1" x14ac:dyDescent="0.3">
      <c r="A1057" s="492"/>
      <c r="B1057" s="497"/>
      <c r="C1057" s="498" t="s">
        <v>416</v>
      </c>
      <c r="D1057" s="499">
        <v>117053</v>
      </c>
      <c r="E1057" s="500"/>
    </row>
    <row r="1058" spans="1:7" ht="15.75" thickBot="1" x14ac:dyDescent="0.3">
      <c r="A1058" s="544"/>
      <c r="B1058" s="28">
        <v>422100</v>
      </c>
      <c r="C1058" s="36" t="s">
        <v>58</v>
      </c>
      <c r="D1058" s="240"/>
      <c r="E1058" s="21">
        <v>100000</v>
      </c>
    </row>
    <row r="1059" spans="1:7" x14ac:dyDescent="0.25">
      <c r="A1059" s="545"/>
      <c r="B1059" s="549"/>
      <c r="C1059" s="94" t="s">
        <v>59</v>
      </c>
      <c r="D1059" s="155"/>
      <c r="E1059" s="572"/>
    </row>
    <row r="1060" spans="1:7" ht="26.25" thickBot="1" x14ac:dyDescent="0.3">
      <c r="A1060" s="545"/>
      <c r="B1060" s="578"/>
      <c r="C1060" s="20" t="s">
        <v>161</v>
      </c>
      <c r="D1060" s="240"/>
      <c r="E1060" s="574"/>
    </row>
    <row r="1061" spans="1:7" ht="15.75" thickBot="1" x14ac:dyDescent="0.3">
      <c r="A1061" s="545"/>
      <c r="B1061" s="19">
        <v>422200</v>
      </c>
      <c r="C1061" s="20" t="s">
        <v>61</v>
      </c>
      <c r="D1061" s="240"/>
      <c r="E1061" s="21">
        <v>400000</v>
      </c>
    </row>
    <row r="1062" spans="1:7" x14ac:dyDescent="0.25">
      <c r="A1062" s="545"/>
      <c r="B1062" s="549"/>
      <c r="C1062" s="94" t="s">
        <v>59</v>
      </c>
      <c r="D1062" s="155"/>
      <c r="E1062" s="572"/>
    </row>
    <row r="1063" spans="1:7" ht="26.25" thickBot="1" x14ac:dyDescent="0.3">
      <c r="A1063" s="546"/>
      <c r="B1063" s="578"/>
      <c r="C1063" s="20" t="s">
        <v>417</v>
      </c>
      <c r="D1063" s="240"/>
      <c r="E1063" s="574"/>
    </row>
    <row r="1064" spans="1:7" ht="15.75" thickBot="1" x14ac:dyDescent="0.3">
      <c r="A1064" s="15">
        <v>423</v>
      </c>
      <c r="B1064" s="16"/>
      <c r="C1064" s="23" t="s">
        <v>64</v>
      </c>
      <c r="D1064" s="198"/>
      <c r="E1064" s="18">
        <v>4000000</v>
      </c>
    </row>
    <row r="1065" spans="1:7" ht="15.75" thickBot="1" x14ac:dyDescent="0.3">
      <c r="A1065" s="600"/>
      <c r="B1065" s="19">
        <v>423300</v>
      </c>
      <c r="C1065" s="20" t="s">
        <v>76</v>
      </c>
      <c r="D1065" s="240"/>
      <c r="E1065" s="21">
        <v>200000</v>
      </c>
      <c r="F1065" s="43">
        <v>300000</v>
      </c>
      <c r="G1065" s="43"/>
    </row>
    <row r="1066" spans="1:7" x14ac:dyDescent="0.25">
      <c r="A1066" s="601"/>
      <c r="B1066" s="549"/>
      <c r="C1066" s="96" t="s">
        <v>77</v>
      </c>
      <c r="D1066" s="154"/>
      <c r="E1066" s="572"/>
    </row>
    <row r="1067" spans="1:7" x14ac:dyDescent="0.25">
      <c r="A1067" s="601"/>
      <c r="B1067" s="550"/>
      <c r="C1067" s="94" t="s">
        <v>59</v>
      </c>
      <c r="D1067" s="155"/>
      <c r="E1067" s="573"/>
    </row>
    <row r="1068" spans="1:7" ht="15.75" thickBot="1" x14ac:dyDescent="0.3">
      <c r="A1068" s="601"/>
      <c r="B1068" s="578"/>
      <c r="C1068" s="186" t="s">
        <v>418</v>
      </c>
      <c r="D1068" s="501"/>
      <c r="E1068" s="574"/>
    </row>
    <row r="1069" spans="1:7" ht="15.75" thickBot="1" x14ac:dyDescent="0.3">
      <c r="A1069" s="601"/>
      <c r="B1069" s="19">
        <v>423400</v>
      </c>
      <c r="C1069" s="20" t="s">
        <v>79</v>
      </c>
      <c r="D1069" s="240"/>
      <c r="E1069" s="21">
        <v>100000</v>
      </c>
      <c r="F1069">
        <v>0</v>
      </c>
    </row>
    <row r="1070" spans="1:7" x14ac:dyDescent="0.25">
      <c r="A1070" s="601"/>
      <c r="B1070" s="570"/>
      <c r="C1070" s="96" t="s">
        <v>77</v>
      </c>
      <c r="D1070" s="154"/>
      <c r="E1070" s="598"/>
    </row>
    <row r="1071" spans="1:7" x14ac:dyDescent="0.25">
      <c r="A1071" s="601"/>
      <c r="B1071" s="567"/>
      <c r="C1071" s="94" t="s">
        <v>419</v>
      </c>
      <c r="D1071" s="155"/>
      <c r="E1071" s="568"/>
    </row>
    <row r="1072" spans="1:7" ht="15.75" thickBot="1" x14ac:dyDescent="0.3">
      <c r="A1072" s="601"/>
      <c r="B1072" s="571"/>
      <c r="C1072" s="238" t="s">
        <v>420</v>
      </c>
      <c r="D1072" s="240"/>
      <c r="E1072" s="599"/>
    </row>
    <row r="1073" spans="1:5" ht="15.75" thickBot="1" x14ac:dyDescent="0.3">
      <c r="A1073" s="601"/>
      <c r="B1073" s="19">
        <v>423500</v>
      </c>
      <c r="C1073" s="20" t="s">
        <v>82</v>
      </c>
      <c r="D1073" s="240"/>
      <c r="E1073" s="21">
        <v>3500000</v>
      </c>
    </row>
    <row r="1074" spans="1:5" x14ac:dyDescent="0.25">
      <c r="A1074" s="601"/>
      <c r="B1074" s="570"/>
      <c r="C1074" s="96" t="s">
        <v>77</v>
      </c>
      <c r="D1074" s="154"/>
      <c r="E1074" s="598"/>
    </row>
    <row r="1075" spans="1:5" x14ac:dyDescent="0.25">
      <c r="A1075" s="601"/>
      <c r="B1075" s="567"/>
      <c r="C1075" s="94" t="s">
        <v>419</v>
      </c>
      <c r="D1075" s="155"/>
      <c r="E1075" s="568"/>
    </row>
    <row r="1076" spans="1:5" ht="15.75" thickBot="1" x14ac:dyDescent="0.3">
      <c r="A1076" s="601"/>
      <c r="B1076" s="571"/>
      <c r="C1076" s="20" t="s">
        <v>421</v>
      </c>
      <c r="D1076" s="240"/>
      <c r="E1076" s="599"/>
    </row>
    <row r="1077" spans="1:5" ht="15.75" thickBot="1" x14ac:dyDescent="0.3">
      <c r="A1077" s="601"/>
      <c r="B1077" s="19">
        <v>423700</v>
      </c>
      <c r="C1077" s="20" t="s">
        <v>96</v>
      </c>
      <c r="D1077" s="240"/>
      <c r="E1077" s="21">
        <v>200000</v>
      </c>
    </row>
    <row r="1078" spans="1:5" x14ac:dyDescent="0.25">
      <c r="A1078" s="601"/>
      <c r="B1078" s="549"/>
      <c r="C1078" s="96" t="s">
        <v>77</v>
      </c>
      <c r="D1078" s="154"/>
      <c r="E1078" s="572"/>
    </row>
    <row r="1079" spans="1:5" x14ac:dyDescent="0.25">
      <c r="A1079" s="601"/>
      <c r="B1079" s="550"/>
      <c r="C1079" s="94" t="s">
        <v>59</v>
      </c>
      <c r="D1079" s="155"/>
      <c r="E1079" s="573"/>
    </row>
    <row r="1080" spans="1:5" ht="15.75" thickBot="1" x14ac:dyDescent="0.3">
      <c r="A1080" s="602"/>
      <c r="B1080" s="578"/>
      <c r="C1080" s="20" t="s">
        <v>422</v>
      </c>
      <c r="D1080" s="127">
        <v>200000</v>
      </c>
      <c r="E1080" s="574"/>
    </row>
    <row r="1081" spans="1:5" ht="15.75" thickBot="1" x14ac:dyDescent="0.3">
      <c r="A1081" s="15">
        <v>512</v>
      </c>
      <c r="B1081" s="16"/>
      <c r="C1081" s="23" t="s">
        <v>133</v>
      </c>
      <c r="D1081" s="198"/>
      <c r="E1081" s="18">
        <v>1500000</v>
      </c>
    </row>
    <row r="1082" spans="1:5" ht="15.75" thickBot="1" x14ac:dyDescent="0.3">
      <c r="A1082" s="685"/>
      <c r="B1082" s="570">
        <v>512200</v>
      </c>
      <c r="C1082" s="20" t="s">
        <v>134</v>
      </c>
      <c r="D1082" s="240"/>
      <c r="E1082" s="21">
        <v>1500000</v>
      </c>
    </row>
    <row r="1083" spans="1:5" x14ac:dyDescent="0.25">
      <c r="A1083" s="686"/>
      <c r="B1083" s="567"/>
      <c r="C1083" s="92" t="s">
        <v>67</v>
      </c>
      <c r="D1083" s="265"/>
      <c r="E1083" s="502">
        <v>810000</v>
      </c>
    </row>
    <row r="1084" spans="1:5" x14ac:dyDescent="0.25">
      <c r="A1084" s="686"/>
      <c r="B1084" s="567"/>
      <c r="C1084" s="92" t="s">
        <v>423</v>
      </c>
      <c r="D1084" s="93">
        <v>810000</v>
      </c>
      <c r="E1084" s="466"/>
    </row>
    <row r="1085" spans="1:5" x14ac:dyDescent="0.25">
      <c r="A1085" s="686"/>
      <c r="B1085" s="567"/>
      <c r="C1085" s="94" t="s">
        <v>59</v>
      </c>
      <c r="D1085" s="155"/>
      <c r="E1085" s="503">
        <f>E1082-D1084</f>
        <v>690000</v>
      </c>
    </row>
    <row r="1086" spans="1:5" ht="15.75" thickBot="1" x14ac:dyDescent="0.3">
      <c r="A1086" s="686"/>
      <c r="B1086" s="567"/>
      <c r="C1086" s="186" t="s">
        <v>424</v>
      </c>
      <c r="D1086" s="239">
        <v>600000</v>
      </c>
      <c r="E1086" s="472"/>
    </row>
    <row r="1087" spans="1:5" ht="15.75" thickBot="1" x14ac:dyDescent="0.3">
      <c r="A1087" s="687"/>
      <c r="B1087" s="571"/>
      <c r="C1087" s="262" t="s">
        <v>425</v>
      </c>
      <c r="D1087" s="343">
        <v>90000</v>
      </c>
      <c r="E1087" s="504"/>
    </row>
    <row r="1088" spans="1:5" ht="15.75" thickBot="1" x14ac:dyDescent="0.3">
      <c r="A1088" s="589" t="s">
        <v>139</v>
      </c>
      <c r="B1088" s="611"/>
      <c r="C1088" s="591"/>
      <c r="D1088" s="505"/>
      <c r="E1088" s="18">
        <v>34031000</v>
      </c>
    </row>
  </sheetData>
  <mergeCells count="413">
    <mergeCell ref="A1082:A1087"/>
    <mergeCell ref="B1082:B1087"/>
    <mergeCell ref="A1088:C1088"/>
    <mergeCell ref="A1065:A1080"/>
    <mergeCell ref="B1066:B1068"/>
    <mergeCell ref="E1066:E1068"/>
    <mergeCell ref="B1070:B1072"/>
    <mergeCell ref="E1070:E1072"/>
    <mergeCell ref="B1074:B1076"/>
    <mergeCell ref="E1074:E1076"/>
    <mergeCell ref="B1078:B1080"/>
    <mergeCell ref="E1078:E1080"/>
    <mergeCell ref="A1053:A1054"/>
    <mergeCell ref="A1058:A1063"/>
    <mergeCell ref="B1059:B1060"/>
    <mergeCell ref="E1059:E1060"/>
    <mergeCell ref="B1062:B1063"/>
    <mergeCell ref="E1062:E1063"/>
    <mergeCell ref="A1034:A1037"/>
    <mergeCell ref="A1039:A1041"/>
    <mergeCell ref="B1040:B1041"/>
    <mergeCell ref="E1040:E1041"/>
    <mergeCell ref="A1043:A1048"/>
    <mergeCell ref="A1050:A1051"/>
    <mergeCell ref="A1010:C1010"/>
    <mergeCell ref="A1027:B1027"/>
    <mergeCell ref="E1027:E1028"/>
    <mergeCell ref="A1028:B1028"/>
    <mergeCell ref="A1029:B1029"/>
    <mergeCell ref="A1031:A1032"/>
    <mergeCell ref="A984:C984"/>
    <mergeCell ref="A1001:B1001"/>
    <mergeCell ref="E1001:E1002"/>
    <mergeCell ref="A1002:B1002"/>
    <mergeCell ref="A1003:B1003"/>
    <mergeCell ref="A1005:A1009"/>
    <mergeCell ref="B1006:B1009"/>
    <mergeCell ref="E1006:E1009"/>
    <mergeCell ref="A961:C961"/>
    <mergeCell ref="A976:B976"/>
    <mergeCell ref="E976:E977"/>
    <mergeCell ref="A977:B977"/>
    <mergeCell ref="A978:B978"/>
    <mergeCell ref="A980:A983"/>
    <mergeCell ref="B981:B983"/>
    <mergeCell ref="E981:E983"/>
    <mergeCell ref="A939:C939"/>
    <mergeCell ref="A953:B953"/>
    <mergeCell ref="E953:E954"/>
    <mergeCell ref="A954:B954"/>
    <mergeCell ref="A955:B955"/>
    <mergeCell ref="A958:A960"/>
    <mergeCell ref="B958:B960"/>
    <mergeCell ref="E958:E960"/>
    <mergeCell ref="A928:A932"/>
    <mergeCell ref="B929:B932"/>
    <mergeCell ref="E929:E932"/>
    <mergeCell ref="F929:F932"/>
    <mergeCell ref="H929:H932"/>
    <mergeCell ref="A934:A938"/>
    <mergeCell ref="B935:B938"/>
    <mergeCell ref="E935:E938"/>
    <mergeCell ref="F935:F938"/>
    <mergeCell ref="H935:H938"/>
    <mergeCell ref="A917:A926"/>
    <mergeCell ref="B918:B921"/>
    <mergeCell ref="E918:E921"/>
    <mergeCell ref="F918:F921"/>
    <mergeCell ref="H918:H921"/>
    <mergeCell ref="B923:B926"/>
    <mergeCell ref="E923:E926"/>
    <mergeCell ref="F923:F926"/>
    <mergeCell ref="H923:H926"/>
    <mergeCell ref="B912:B915"/>
    <mergeCell ref="E912:E915"/>
    <mergeCell ref="F912:F915"/>
    <mergeCell ref="H912:H915"/>
    <mergeCell ref="A895:A899"/>
    <mergeCell ref="B896:B899"/>
    <mergeCell ref="E896:E899"/>
    <mergeCell ref="F896:F899"/>
    <mergeCell ref="H896:H899"/>
    <mergeCell ref="A901:A915"/>
    <mergeCell ref="B902:B905"/>
    <mergeCell ref="E902:E905"/>
    <mergeCell ref="F902:F905"/>
    <mergeCell ref="H902:H905"/>
    <mergeCell ref="A891:A894"/>
    <mergeCell ref="B891:B894"/>
    <mergeCell ref="E891:E894"/>
    <mergeCell ref="F891:F894"/>
    <mergeCell ref="H891:H894"/>
    <mergeCell ref="B907:B910"/>
    <mergeCell ref="E907:E910"/>
    <mergeCell ref="F907:F910"/>
    <mergeCell ref="H907:H910"/>
    <mergeCell ref="E875:E878"/>
    <mergeCell ref="F875:F878"/>
    <mergeCell ref="H875:H878"/>
    <mergeCell ref="B880:B883"/>
    <mergeCell ref="E880:E883"/>
    <mergeCell ref="F880:F883"/>
    <mergeCell ref="H880:H883"/>
    <mergeCell ref="A864:A888"/>
    <mergeCell ref="B865:B868"/>
    <mergeCell ref="E865:E868"/>
    <mergeCell ref="F865:F868"/>
    <mergeCell ref="H865:H868"/>
    <mergeCell ref="B870:B873"/>
    <mergeCell ref="E870:E873"/>
    <mergeCell ref="F870:F873"/>
    <mergeCell ref="H870:H873"/>
    <mergeCell ref="B875:B878"/>
    <mergeCell ref="B885:B888"/>
    <mergeCell ref="E885:E888"/>
    <mergeCell ref="F885:F888"/>
    <mergeCell ref="H885:H888"/>
    <mergeCell ref="A853:A862"/>
    <mergeCell ref="B854:B857"/>
    <mergeCell ref="E854:E857"/>
    <mergeCell ref="F854:F857"/>
    <mergeCell ref="H854:H857"/>
    <mergeCell ref="B859:B862"/>
    <mergeCell ref="E859:E862"/>
    <mergeCell ref="F859:F862"/>
    <mergeCell ref="H859:H862"/>
    <mergeCell ref="B843:B846"/>
    <mergeCell ref="E843:E846"/>
    <mergeCell ref="F843:F846"/>
    <mergeCell ref="H843:H846"/>
    <mergeCell ref="B848:B851"/>
    <mergeCell ref="E848:E851"/>
    <mergeCell ref="F848:F851"/>
    <mergeCell ref="H848:H851"/>
    <mergeCell ref="A821:A822"/>
    <mergeCell ref="A824:A827"/>
    <mergeCell ref="A829:A834"/>
    <mergeCell ref="A836:A837"/>
    <mergeCell ref="A839:A840"/>
    <mergeCell ref="A842:A851"/>
    <mergeCell ref="A803:C803"/>
    <mergeCell ref="A817:B817"/>
    <mergeCell ref="E817:H817"/>
    <mergeCell ref="A818:B818"/>
    <mergeCell ref="E818:H818"/>
    <mergeCell ref="A819:B819"/>
    <mergeCell ref="A794:A797"/>
    <mergeCell ref="B795:B797"/>
    <mergeCell ref="E795:E797"/>
    <mergeCell ref="A799:A802"/>
    <mergeCell ref="B800:B802"/>
    <mergeCell ref="E800:E802"/>
    <mergeCell ref="A770:C770"/>
    <mergeCell ref="A785:B785"/>
    <mergeCell ref="E785:E786"/>
    <mergeCell ref="A786:B786"/>
    <mergeCell ref="A787:B787"/>
    <mergeCell ref="A790:A792"/>
    <mergeCell ref="B790:B792"/>
    <mergeCell ref="E790:E792"/>
    <mergeCell ref="A761:A764"/>
    <mergeCell ref="B762:B764"/>
    <mergeCell ref="E762:E764"/>
    <mergeCell ref="A766:A769"/>
    <mergeCell ref="B767:B769"/>
    <mergeCell ref="E767:E769"/>
    <mergeCell ref="A737:C737"/>
    <mergeCell ref="A752:B752"/>
    <mergeCell ref="E752:E753"/>
    <mergeCell ref="A753:B753"/>
    <mergeCell ref="A754:B754"/>
    <mergeCell ref="A757:A759"/>
    <mergeCell ref="B757:B759"/>
    <mergeCell ref="E757:E759"/>
    <mergeCell ref="A727:B727"/>
    <mergeCell ref="A730:A732"/>
    <mergeCell ref="B730:B732"/>
    <mergeCell ref="E730:E732"/>
    <mergeCell ref="A734:A736"/>
    <mergeCell ref="B735:B736"/>
    <mergeCell ref="E735:E736"/>
    <mergeCell ref="A706:A709"/>
    <mergeCell ref="B707:B709"/>
    <mergeCell ref="E707:E709"/>
    <mergeCell ref="A710:C710"/>
    <mergeCell ref="A725:B725"/>
    <mergeCell ref="E725:E726"/>
    <mergeCell ref="A726:B726"/>
    <mergeCell ref="A694:B694"/>
    <mergeCell ref="A697:A699"/>
    <mergeCell ref="B697:B699"/>
    <mergeCell ref="E697:E699"/>
    <mergeCell ref="A701:A704"/>
    <mergeCell ref="B702:B704"/>
    <mergeCell ref="E702:E704"/>
    <mergeCell ref="A674:A677"/>
    <mergeCell ref="B675:B677"/>
    <mergeCell ref="E675:E677"/>
    <mergeCell ref="A678:C678"/>
    <mergeCell ref="A692:B692"/>
    <mergeCell ref="E692:E693"/>
    <mergeCell ref="A693:B693"/>
    <mergeCell ref="A662:B662"/>
    <mergeCell ref="A665:A667"/>
    <mergeCell ref="B665:B667"/>
    <mergeCell ref="E665:E667"/>
    <mergeCell ref="A669:A672"/>
    <mergeCell ref="B670:B672"/>
    <mergeCell ref="E670:E672"/>
    <mergeCell ref="A638:B638"/>
    <mergeCell ref="A640:A643"/>
    <mergeCell ref="B641:B643"/>
    <mergeCell ref="A644:C644"/>
    <mergeCell ref="A660:B660"/>
    <mergeCell ref="E660:E661"/>
    <mergeCell ref="A661:B661"/>
    <mergeCell ref="A619:A622"/>
    <mergeCell ref="B620:B622"/>
    <mergeCell ref="A623:C623"/>
    <mergeCell ref="A636:B636"/>
    <mergeCell ref="E636:E637"/>
    <mergeCell ref="A637:B637"/>
    <mergeCell ref="E597:E599"/>
    <mergeCell ref="A600:C600"/>
    <mergeCell ref="A615:B615"/>
    <mergeCell ref="C615:C617"/>
    <mergeCell ref="A616:B616"/>
    <mergeCell ref="A617:B617"/>
    <mergeCell ref="A592:B592"/>
    <mergeCell ref="C592:C594"/>
    <mergeCell ref="A593:B593"/>
    <mergeCell ref="A594:B594"/>
    <mergeCell ref="A596:A599"/>
    <mergeCell ref="B597:B599"/>
    <mergeCell ref="A561:A563"/>
    <mergeCell ref="B562:B563"/>
    <mergeCell ref="E562:E563"/>
    <mergeCell ref="A565:A574"/>
    <mergeCell ref="B566:B574"/>
    <mergeCell ref="A575:C575"/>
    <mergeCell ref="A547:A555"/>
    <mergeCell ref="B548:B552"/>
    <mergeCell ref="B554:B555"/>
    <mergeCell ref="E554:E555"/>
    <mergeCell ref="A557:A559"/>
    <mergeCell ref="B558:B559"/>
    <mergeCell ref="E558:E559"/>
    <mergeCell ref="A503:A506"/>
    <mergeCell ref="B504:B506"/>
    <mergeCell ref="E504:E506"/>
    <mergeCell ref="A508:A513"/>
    <mergeCell ref="B509:B514"/>
    <mergeCell ref="A516:A545"/>
    <mergeCell ref="B517:B520"/>
    <mergeCell ref="E517:E519"/>
    <mergeCell ref="B522:B528"/>
    <mergeCell ref="B538:B545"/>
    <mergeCell ref="A451:A501"/>
    <mergeCell ref="B458:B462"/>
    <mergeCell ref="B464:B467"/>
    <mergeCell ref="B469:B476"/>
    <mergeCell ref="B478:B483"/>
    <mergeCell ref="E478:E483"/>
    <mergeCell ref="B485:B487"/>
    <mergeCell ref="E485:E486"/>
    <mergeCell ref="B489:B501"/>
    <mergeCell ref="A408:A409"/>
    <mergeCell ref="A414:A432"/>
    <mergeCell ref="B422:B427"/>
    <mergeCell ref="B429:B432"/>
    <mergeCell ref="A434:A449"/>
    <mergeCell ref="B435:B440"/>
    <mergeCell ref="B442:B449"/>
    <mergeCell ref="A388:A389"/>
    <mergeCell ref="A391:A394"/>
    <mergeCell ref="A397:A399"/>
    <mergeCell ref="B397:B399"/>
    <mergeCell ref="E397:E399"/>
    <mergeCell ref="A401:A406"/>
    <mergeCell ref="C366:D366"/>
    <mergeCell ref="A367:C367"/>
    <mergeCell ref="A384:B384"/>
    <mergeCell ref="E384:E385"/>
    <mergeCell ref="A385:B385"/>
    <mergeCell ref="A386:B386"/>
    <mergeCell ref="A355:B355"/>
    <mergeCell ref="A357:A360"/>
    <mergeCell ref="B358:B360"/>
    <mergeCell ref="E358:E360"/>
    <mergeCell ref="A362:A365"/>
    <mergeCell ref="B363:B365"/>
    <mergeCell ref="E363:E365"/>
    <mergeCell ref="A333:A336"/>
    <mergeCell ref="B334:B336"/>
    <mergeCell ref="E334:E336"/>
    <mergeCell ref="A337:C337"/>
    <mergeCell ref="A353:B353"/>
    <mergeCell ref="E353:E354"/>
    <mergeCell ref="A354:B354"/>
    <mergeCell ref="A323:A326"/>
    <mergeCell ref="B324:B326"/>
    <mergeCell ref="E324:E326"/>
    <mergeCell ref="A328:A331"/>
    <mergeCell ref="B329:B331"/>
    <mergeCell ref="E329:E331"/>
    <mergeCell ref="A312:A316"/>
    <mergeCell ref="B314:B316"/>
    <mergeCell ref="E314:E316"/>
    <mergeCell ref="A318:A321"/>
    <mergeCell ref="B319:B321"/>
    <mergeCell ref="E319:E321"/>
    <mergeCell ref="A290:A300"/>
    <mergeCell ref="B291:B300"/>
    <mergeCell ref="A302:A304"/>
    <mergeCell ref="B303:B304"/>
    <mergeCell ref="E303:E304"/>
    <mergeCell ref="A307:A310"/>
    <mergeCell ref="B308:B310"/>
    <mergeCell ref="E308:E310"/>
    <mergeCell ref="B276:B278"/>
    <mergeCell ref="E276:E278"/>
    <mergeCell ref="B280:B282"/>
    <mergeCell ref="E280:E282"/>
    <mergeCell ref="A284:A288"/>
    <mergeCell ref="B285:B288"/>
    <mergeCell ref="E285:E288"/>
    <mergeCell ref="B244:B250"/>
    <mergeCell ref="B252:B254"/>
    <mergeCell ref="E252:E254"/>
    <mergeCell ref="B256:B258"/>
    <mergeCell ref="E256:E258"/>
    <mergeCell ref="B261:B274"/>
    <mergeCell ref="E218:E220"/>
    <mergeCell ref="B222:B224"/>
    <mergeCell ref="E222:E224"/>
    <mergeCell ref="B226:B232"/>
    <mergeCell ref="A234:A241"/>
    <mergeCell ref="B235:B236"/>
    <mergeCell ref="E235:E236"/>
    <mergeCell ref="B240:B241"/>
    <mergeCell ref="E240:E241"/>
    <mergeCell ref="A196:B196"/>
    <mergeCell ref="A198:A199"/>
    <mergeCell ref="A201:A204"/>
    <mergeCell ref="A207:A212"/>
    <mergeCell ref="A214:A215"/>
    <mergeCell ref="A217:A232"/>
    <mergeCell ref="B218:B220"/>
    <mergeCell ref="A173:B173"/>
    <mergeCell ref="A175:A178"/>
    <mergeCell ref="B176:B178"/>
    <mergeCell ref="E176:E178"/>
    <mergeCell ref="A179:C179"/>
    <mergeCell ref="A194:B194"/>
    <mergeCell ref="E194:E195"/>
    <mergeCell ref="A195:B195"/>
    <mergeCell ref="A153:A156"/>
    <mergeCell ref="B154:B156"/>
    <mergeCell ref="E154:E156"/>
    <mergeCell ref="A157:C157"/>
    <mergeCell ref="A171:B171"/>
    <mergeCell ref="E171:E172"/>
    <mergeCell ref="A172:B172"/>
    <mergeCell ref="A143:A146"/>
    <mergeCell ref="B144:B146"/>
    <mergeCell ref="E144:E146"/>
    <mergeCell ref="A148:A151"/>
    <mergeCell ref="B149:B151"/>
    <mergeCell ref="E149:E151"/>
    <mergeCell ref="A127:A131"/>
    <mergeCell ref="B128:B130"/>
    <mergeCell ref="A133:A136"/>
    <mergeCell ref="B134:B136"/>
    <mergeCell ref="E134:E136"/>
    <mergeCell ref="A138:A141"/>
    <mergeCell ref="B139:B141"/>
    <mergeCell ref="E139:E141"/>
    <mergeCell ref="B112:B114"/>
    <mergeCell ref="E112:E114"/>
    <mergeCell ref="A116:A120"/>
    <mergeCell ref="B117:B120"/>
    <mergeCell ref="E117:E120"/>
    <mergeCell ref="A122:A125"/>
    <mergeCell ref="B123:B125"/>
    <mergeCell ref="E123:E125"/>
    <mergeCell ref="A95:A100"/>
    <mergeCell ref="B96:B100"/>
    <mergeCell ref="E96:E100"/>
    <mergeCell ref="B104:B107"/>
    <mergeCell ref="B109:B110"/>
    <mergeCell ref="E109:E110"/>
    <mergeCell ref="A63:A93"/>
    <mergeCell ref="B64:B69"/>
    <mergeCell ref="B71:B73"/>
    <mergeCell ref="E71:E73"/>
    <mergeCell ref="B75:B77"/>
    <mergeCell ref="B79:B86"/>
    <mergeCell ref="B88:B90"/>
    <mergeCell ref="E88:E90"/>
    <mergeCell ref="B92:B93"/>
    <mergeCell ref="A33:A38"/>
    <mergeCell ref="A40:A42"/>
    <mergeCell ref="A46:A52"/>
    <mergeCell ref="B49:B52"/>
    <mergeCell ref="A54:A61"/>
    <mergeCell ref="B55:B56"/>
    <mergeCell ref="A18:B18"/>
    <mergeCell ref="E18:E19"/>
    <mergeCell ref="A19:B19"/>
    <mergeCell ref="A20:B20"/>
    <mergeCell ref="A22:A23"/>
    <mergeCell ref="A25:A28"/>
    <mergeCell ref="E55:E56"/>
  </mergeCells>
  <conditionalFormatting sqref="C510 C531">
    <cfRule type="cellIs" dxfId="0" priority="1" operator="notEqual">
      <formula>$D$2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abSelected="1" topLeftCell="A37" zoomScaleNormal="100" workbookViewId="0">
      <selection activeCell="C28" sqref="C28"/>
    </sheetView>
  </sheetViews>
  <sheetFormatPr defaultRowHeight="15" x14ac:dyDescent="0.25"/>
  <cols>
    <col min="1" max="1" width="12.85546875" customWidth="1"/>
    <col min="2" max="2" width="8.85546875" customWidth="1"/>
    <col min="3" max="3" width="59.28515625" customWidth="1"/>
    <col min="4" max="4" width="15.140625" hidden="1" customWidth="1"/>
    <col min="5" max="5" width="11.42578125" customWidth="1"/>
    <col min="6" max="7" width="10.85546875" customWidth="1"/>
    <col min="8" max="9" width="11.140625" customWidth="1"/>
    <col min="10" max="10" width="10.85546875" customWidth="1"/>
    <col min="11" max="11" width="11.140625" customWidth="1"/>
    <col min="12" max="13" width="10.7109375" customWidth="1"/>
    <col min="14" max="16" width="11.140625" hidden="1" customWidth="1"/>
    <col min="17" max="17" width="10.7109375" customWidth="1"/>
    <col min="18" max="20" width="11.140625" hidden="1" customWidth="1"/>
    <col min="21" max="21" width="10.7109375" customWidth="1"/>
    <col min="22" max="22" width="11.140625" customWidth="1"/>
    <col min="23" max="23" width="6.7109375" customWidth="1"/>
    <col min="24" max="24" width="13.85546875" customWidth="1"/>
    <col min="25" max="25" width="17.42578125" customWidth="1"/>
    <col min="26" max="26" width="13.28515625" customWidth="1"/>
  </cols>
  <sheetData>
    <row r="1" spans="1:23" ht="30" customHeight="1" x14ac:dyDescent="0.25">
      <c r="A1" s="688" t="s">
        <v>448</v>
      </c>
      <c r="B1" s="688"/>
      <c r="C1" s="688"/>
      <c r="D1" s="688"/>
      <c r="E1" s="688"/>
      <c r="F1" s="688"/>
      <c r="G1" s="688"/>
      <c r="H1" s="688"/>
      <c r="I1" s="688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</row>
    <row r="2" spans="1:23" ht="15.75" thickBot="1" x14ac:dyDescent="0.3">
      <c r="A2" s="6" t="s">
        <v>3</v>
      </c>
    </row>
    <row r="3" spans="1:23" ht="25.5" x14ac:dyDescent="0.25">
      <c r="A3" s="506" t="s">
        <v>4</v>
      </c>
      <c r="B3" s="689" t="s">
        <v>5</v>
      </c>
      <c r="C3" s="689"/>
      <c r="D3" s="689"/>
      <c r="E3" s="689"/>
      <c r="F3" s="689"/>
      <c r="G3" s="689"/>
      <c r="H3" s="689"/>
      <c r="I3" s="689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</row>
    <row r="4" spans="1:23" x14ac:dyDescent="0.25">
      <c r="A4" s="507" t="s">
        <v>6</v>
      </c>
      <c r="B4" s="689" t="s">
        <v>7</v>
      </c>
      <c r="C4" s="689"/>
      <c r="D4" s="689"/>
      <c r="E4" s="689"/>
      <c r="F4" s="689"/>
      <c r="G4" s="689"/>
      <c r="H4" s="689"/>
      <c r="I4" s="689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</row>
    <row r="5" spans="1:23" x14ac:dyDescent="0.25">
      <c r="A5" s="507" t="s">
        <v>8</v>
      </c>
      <c r="B5" s="690" t="s">
        <v>426</v>
      </c>
      <c r="C5" s="690"/>
      <c r="D5" s="690"/>
      <c r="E5" s="690"/>
      <c r="F5" s="690"/>
      <c r="G5" s="690"/>
      <c r="H5" s="690"/>
      <c r="I5" s="690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</row>
    <row r="6" spans="1:23" x14ac:dyDescent="0.25">
      <c r="A6" s="507" t="s">
        <v>9</v>
      </c>
      <c r="B6" s="689" t="s">
        <v>10</v>
      </c>
      <c r="C6" s="689"/>
      <c r="D6" s="689"/>
      <c r="E6" s="689"/>
      <c r="F6" s="689"/>
      <c r="G6" s="689"/>
      <c r="H6" s="689"/>
      <c r="I6" s="689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</row>
    <row r="7" spans="1:23" x14ac:dyDescent="0.25">
      <c r="A7" s="507" t="s">
        <v>11</v>
      </c>
      <c r="B7" s="690" t="s">
        <v>71</v>
      </c>
      <c r="C7" s="690"/>
      <c r="D7" s="690"/>
      <c r="E7" s="690"/>
      <c r="F7" s="690"/>
      <c r="G7" s="690"/>
      <c r="H7" s="690"/>
      <c r="I7" s="690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</row>
    <row r="8" spans="1:23" x14ac:dyDescent="0.25">
      <c r="A8" s="507" t="s">
        <v>12</v>
      </c>
      <c r="B8" s="689" t="s">
        <v>13</v>
      </c>
      <c r="C8" s="689"/>
      <c r="D8" s="689"/>
      <c r="E8" s="689"/>
      <c r="F8" s="689"/>
      <c r="G8" s="689"/>
      <c r="H8" s="689"/>
      <c r="I8" s="689"/>
      <c r="J8" s="530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30"/>
      <c r="V8" s="530"/>
      <c r="W8" s="530"/>
    </row>
    <row r="9" spans="1:23" x14ac:dyDescent="0.25">
      <c r="A9" s="507" t="s">
        <v>14</v>
      </c>
      <c r="B9" s="689" t="s">
        <v>15</v>
      </c>
      <c r="C9" s="689"/>
      <c r="D9" s="689"/>
      <c r="E9" s="689"/>
      <c r="F9" s="689"/>
      <c r="G9" s="689"/>
      <c r="H9" s="689"/>
      <c r="I9" s="689"/>
      <c r="J9" s="530"/>
      <c r="K9" s="530"/>
      <c r="L9" s="530"/>
      <c r="M9" s="530"/>
      <c r="N9" s="530"/>
      <c r="O9" s="530"/>
      <c r="P9" s="530"/>
      <c r="Q9" s="530"/>
      <c r="R9" s="530"/>
      <c r="S9" s="530"/>
      <c r="T9" s="530"/>
      <c r="U9" s="530"/>
      <c r="V9" s="530"/>
      <c r="W9" s="530"/>
    </row>
    <row r="10" spans="1:23" ht="26.25" thickBot="1" x14ac:dyDescent="0.3">
      <c r="A10" s="508" t="s">
        <v>16</v>
      </c>
      <c r="B10" s="689" t="s">
        <v>17</v>
      </c>
      <c r="C10" s="689"/>
      <c r="D10" s="689"/>
      <c r="E10" s="689"/>
      <c r="F10" s="689"/>
      <c r="G10" s="689"/>
      <c r="H10" s="689"/>
      <c r="I10" s="689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</row>
    <row r="11" spans="1:23" x14ac:dyDescent="0.25">
      <c r="A11" s="10" t="s">
        <v>18</v>
      </c>
    </row>
    <row r="12" spans="1:23" ht="15.75" thickBot="1" x14ac:dyDescent="0.3">
      <c r="A12" s="11"/>
      <c r="W12" s="280" t="s">
        <v>217</v>
      </c>
    </row>
    <row r="13" spans="1:23" ht="35.25" customHeight="1" x14ac:dyDescent="0.25">
      <c r="A13" s="676" t="s">
        <v>428</v>
      </c>
      <c r="B13" s="552"/>
      <c r="C13" s="12"/>
      <c r="D13" s="12"/>
      <c r="E13" s="553" t="s">
        <v>21</v>
      </c>
      <c r="F13" s="553" t="s">
        <v>431</v>
      </c>
      <c r="G13" s="553" t="s">
        <v>432</v>
      </c>
      <c r="H13" s="553" t="s">
        <v>433</v>
      </c>
      <c r="I13" s="553" t="s">
        <v>434</v>
      </c>
      <c r="J13" s="553" t="s">
        <v>435</v>
      </c>
      <c r="K13" s="553" t="s">
        <v>436</v>
      </c>
      <c r="L13" s="553" t="s">
        <v>437</v>
      </c>
      <c r="M13" s="553" t="s">
        <v>438</v>
      </c>
      <c r="N13" s="553" t="s">
        <v>439</v>
      </c>
      <c r="O13" s="553" t="s">
        <v>440</v>
      </c>
      <c r="P13" s="553" t="s">
        <v>441</v>
      </c>
      <c r="Q13" s="553" t="s">
        <v>442</v>
      </c>
      <c r="R13" s="553" t="s">
        <v>444</v>
      </c>
      <c r="S13" s="553" t="s">
        <v>445</v>
      </c>
      <c r="T13" s="553" t="s">
        <v>446</v>
      </c>
      <c r="U13" s="553" t="s">
        <v>443</v>
      </c>
      <c r="V13" s="553" t="s">
        <v>427</v>
      </c>
      <c r="W13" s="553" t="s">
        <v>429</v>
      </c>
    </row>
    <row r="14" spans="1:23" ht="23.25" customHeight="1" thickBot="1" x14ac:dyDescent="0.3">
      <c r="A14" s="668"/>
      <c r="B14" s="669"/>
      <c r="C14" s="13" t="s">
        <v>23</v>
      </c>
      <c r="D14" s="13"/>
      <c r="E14" s="554"/>
      <c r="F14" s="554"/>
      <c r="G14" s="554"/>
      <c r="H14" s="554"/>
      <c r="I14" s="554"/>
      <c r="J14" s="554"/>
      <c r="K14" s="554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</row>
    <row r="15" spans="1:23" ht="15.75" thickBot="1" x14ac:dyDescent="0.3">
      <c r="A15" s="63">
        <v>411</v>
      </c>
      <c r="B15" s="46"/>
      <c r="C15" s="333" t="s">
        <v>25</v>
      </c>
      <c r="D15" s="17"/>
      <c r="E15" s="18">
        <v>54139000</v>
      </c>
      <c r="F15" s="18">
        <f>SUM(F16)</f>
        <v>3955642.31</v>
      </c>
      <c r="G15" s="18">
        <f>SUM(G16)</f>
        <v>4277560.28</v>
      </c>
      <c r="H15" s="18">
        <f>SUM(H16)</f>
        <v>4331241.7300000004</v>
      </c>
      <c r="I15" s="18">
        <f>SUM(F15:H15)</f>
        <v>12564444.32</v>
      </c>
      <c r="J15" s="18">
        <f>SUM(J16)</f>
        <v>4402521.08</v>
      </c>
      <c r="K15" s="18">
        <f>SUM(K16)</f>
        <v>4423268.57</v>
      </c>
      <c r="L15" s="18">
        <f>SUM(L16)</f>
        <v>4409955.72</v>
      </c>
      <c r="M15" s="18">
        <f>SUM(J15:L15)</f>
        <v>13235745.370000001</v>
      </c>
      <c r="N15" s="18">
        <f>SUM(N16)</f>
        <v>0</v>
      </c>
      <c r="O15" s="18">
        <f>SUM(O16)</f>
        <v>0</v>
      </c>
      <c r="P15" s="18">
        <f>SUM(P16)</f>
        <v>0</v>
      </c>
      <c r="Q15" s="18">
        <f>SUM(N15:P15)</f>
        <v>0</v>
      </c>
      <c r="R15" s="18">
        <f>SUM(R16)</f>
        <v>0</v>
      </c>
      <c r="S15" s="18">
        <f>SUM(S16)</f>
        <v>0</v>
      </c>
      <c r="T15" s="18">
        <f>SUM(T16)</f>
        <v>0</v>
      </c>
      <c r="U15" s="18">
        <f>SUM(R15:T15)</f>
        <v>0</v>
      </c>
      <c r="V15" s="18">
        <f>I15+M15+Q15+U15</f>
        <v>25800189.690000001</v>
      </c>
      <c r="W15" s="510">
        <f>V15/E15</f>
        <v>0.47655460370527719</v>
      </c>
    </row>
    <row r="16" spans="1:23" ht="15.75" thickBot="1" x14ac:dyDescent="0.3">
      <c r="A16" s="534"/>
      <c r="B16" s="19">
        <v>411100</v>
      </c>
      <c r="C16" s="20" t="s">
        <v>26</v>
      </c>
      <c r="D16" s="20"/>
      <c r="E16" s="21">
        <v>54139000</v>
      </c>
      <c r="F16" s="21">
        <v>3955642.31</v>
      </c>
      <c r="G16" s="21">
        <v>4277560.28</v>
      </c>
      <c r="H16" s="21">
        <v>4331241.7300000004</v>
      </c>
      <c r="I16" s="21">
        <f>SUM(F16:H16)</f>
        <v>12564444.32</v>
      </c>
      <c r="J16" s="21">
        <f>4402521.08</f>
        <v>4402521.08</v>
      </c>
      <c r="K16" s="21">
        <v>4423268.57</v>
      </c>
      <c r="L16" s="21">
        <v>4409955.72</v>
      </c>
      <c r="M16" s="21">
        <f>SUM(J16:L16)</f>
        <v>13235745.370000001</v>
      </c>
      <c r="N16" s="21"/>
      <c r="O16" s="21"/>
      <c r="P16" s="21"/>
      <c r="Q16" s="21">
        <f>SUM(N16:P16)</f>
        <v>0</v>
      </c>
      <c r="R16" s="21"/>
      <c r="S16" s="21"/>
      <c r="T16" s="21"/>
      <c r="U16" s="21">
        <f>SUM(R16:T16)</f>
        <v>0</v>
      </c>
      <c r="V16" s="21">
        <f>I16+M16+Q16+U16</f>
        <v>25800189.690000001</v>
      </c>
      <c r="W16" s="511"/>
    </row>
    <row r="17" spans="1:23" ht="15.75" thickBot="1" x14ac:dyDescent="0.3">
      <c r="A17" s="63">
        <v>412</v>
      </c>
      <c r="B17" s="16"/>
      <c r="C17" s="23" t="s">
        <v>28</v>
      </c>
      <c r="D17" s="23"/>
      <c r="E17" s="18">
        <v>8202000</v>
      </c>
      <c r="F17" s="18">
        <f>SUM(F18:F19)</f>
        <v>599279.81000000006</v>
      </c>
      <c r="G17" s="18">
        <f>SUM(G18:G19)</f>
        <v>648050.39</v>
      </c>
      <c r="H17" s="18">
        <f>SUM(H18:H19)</f>
        <v>656183.14</v>
      </c>
      <c r="I17" s="18">
        <f>SUM(F17:H17)</f>
        <v>1903513.3400000003</v>
      </c>
      <c r="J17" s="18">
        <f>SUM(J18:J19)</f>
        <v>666981.93999999994</v>
      </c>
      <c r="K17" s="18">
        <f>SUM(K18:K19)</f>
        <v>670125.17999999993</v>
      </c>
      <c r="L17" s="18">
        <f>SUM(L18:L19)</f>
        <v>668108.31000000006</v>
      </c>
      <c r="M17" s="18">
        <f>SUM(J17:L17)</f>
        <v>2005215.43</v>
      </c>
      <c r="N17" s="18">
        <f>SUM(N18:N19)</f>
        <v>0</v>
      </c>
      <c r="O17" s="18">
        <f>SUM(O18:O19)</f>
        <v>0</v>
      </c>
      <c r="P17" s="18">
        <f>SUM(P18:P19)</f>
        <v>0</v>
      </c>
      <c r="Q17" s="18">
        <f>SUM(N17:P17)</f>
        <v>0</v>
      </c>
      <c r="R17" s="18">
        <f>SUM(R18:R19)</f>
        <v>0</v>
      </c>
      <c r="S17" s="18">
        <f>SUM(S18:S19)</f>
        <v>0</v>
      </c>
      <c r="T17" s="18">
        <f>SUM(T18:T19)</f>
        <v>0</v>
      </c>
      <c r="U17" s="18">
        <f>SUM(R17:T17)</f>
        <v>0</v>
      </c>
      <c r="V17" s="18">
        <f>I17+M17+Q17+U17</f>
        <v>3908728.7700000005</v>
      </c>
      <c r="W17" s="510">
        <f>V17/E17</f>
        <v>0.47655800658376013</v>
      </c>
    </row>
    <row r="18" spans="1:23" ht="15.75" thickBot="1" x14ac:dyDescent="0.3">
      <c r="A18" s="544"/>
      <c r="B18" s="19">
        <v>412100</v>
      </c>
      <c r="C18" s="20" t="s">
        <v>29</v>
      </c>
      <c r="D18" s="20"/>
      <c r="E18" s="21">
        <f>E17*60/100</f>
        <v>4921200</v>
      </c>
      <c r="F18" s="21">
        <v>395564.24</v>
      </c>
      <c r="G18" s="21">
        <v>427756.04</v>
      </c>
      <c r="H18" s="21">
        <v>433124.18</v>
      </c>
      <c r="I18" s="21">
        <f>SUM(F18:H18)</f>
        <v>1256444.46</v>
      </c>
      <c r="J18" s="21">
        <v>440252.11</v>
      </c>
      <c r="K18" s="21">
        <v>442326.87</v>
      </c>
      <c r="L18" s="21">
        <v>440995.58</v>
      </c>
      <c r="M18" s="21">
        <f>SUM(J18:L18)</f>
        <v>1323574.56</v>
      </c>
      <c r="N18" s="21"/>
      <c r="O18" s="21"/>
      <c r="P18" s="21"/>
      <c r="Q18" s="21">
        <f>SUM(N18:P18)</f>
        <v>0</v>
      </c>
      <c r="R18" s="21"/>
      <c r="S18" s="21"/>
      <c r="T18" s="21"/>
      <c r="U18" s="21">
        <f>SUM(R18:T18)</f>
        <v>0</v>
      </c>
      <c r="V18" s="21">
        <f>I18+M18+Q18+U18</f>
        <v>2580019.02</v>
      </c>
      <c r="W18" s="511"/>
    </row>
    <row r="19" spans="1:23" ht="15.75" thickBot="1" x14ac:dyDescent="0.3">
      <c r="A19" s="545"/>
      <c r="B19" s="19">
        <v>412200</v>
      </c>
      <c r="C19" s="20" t="s">
        <v>31</v>
      </c>
      <c r="D19" s="20"/>
      <c r="E19" s="21">
        <f>E17*40/100</f>
        <v>3280800</v>
      </c>
      <c r="F19" s="21">
        <v>203715.57</v>
      </c>
      <c r="G19" s="21">
        <v>220294.35</v>
      </c>
      <c r="H19" s="21">
        <v>223058.96</v>
      </c>
      <c r="I19" s="21">
        <f t="shared" ref="I19" si="0">SUM(F19:H19)</f>
        <v>647068.88</v>
      </c>
      <c r="J19" s="21">
        <v>226729.83</v>
      </c>
      <c r="K19" s="21">
        <v>227798.31</v>
      </c>
      <c r="L19" s="21">
        <v>227112.73</v>
      </c>
      <c r="M19" s="21">
        <f t="shared" ref="M19" si="1">SUM(J19:L19)</f>
        <v>681640.87</v>
      </c>
      <c r="N19" s="21"/>
      <c r="O19" s="21"/>
      <c r="P19" s="21"/>
      <c r="Q19" s="21">
        <f t="shared" ref="Q19" si="2">SUM(N19:P19)</f>
        <v>0</v>
      </c>
      <c r="R19" s="21"/>
      <c r="S19" s="21"/>
      <c r="T19" s="21"/>
      <c r="U19" s="21">
        <f t="shared" ref="U19" si="3">SUM(R19:T19)</f>
        <v>0</v>
      </c>
      <c r="V19" s="21">
        <f t="shared" ref="V19" si="4">I19+M19+Q19+U19</f>
        <v>1328709.75</v>
      </c>
      <c r="W19" s="511"/>
    </row>
    <row r="20" spans="1:23" ht="15.75" thickBot="1" x14ac:dyDescent="0.3">
      <c r="A20" s="63">
        <v>413</v>
      </c>
      <c r="B20" s="16"/>
      <c r="C20" s="23" t="s">
        <v>33</v>
      </c>
      <c r="D20" s="24"/>
      <c r="E20" s="18">
        <v>144000</v>
      </c>
      <c r="F20" s="18">
        <f>SUM(F21)</f>
        <v>12000</v>
      </c>
      <c r="G20" s="18">
        <f>SUM(G21)</f>
        <v>12000</v>
      </c>
      <c r="H20" s="18">
        <f>SUM(H21)</f>
        <v>12000</v>
      </c>
      <c r="I20" s="18">
        <f>SUM(F20:H20)</f>
        <v>36000</v>
      </c>
      <c r="J20" s="18">
        <f>SUM(J21)</f>
        <v>12000</v>
      </c>
      <c r="K20" s="18">
        <f>SUM(K21)</f>
        <v>12000</v>
      </c>
      <c r="L20" s="18">
        <f>SUM(L21)</f>
        <v>12000</v>
      </c>
      <c r="M20" s="18">
        <f>SUM(J20:L20)</f>
        <v>36000</v>
      </c>
      <c r="N20" s="18">
        <f>SUM(N21)</f>
        <v>0</v>
      </c>
      <c r="O20" s="18">
        <f>SUM(O21)</f>
        <v>0</v>
      </c>
      <c r="P20" s="18">
        <f>SUM(P21)</f>
        <v>0</v>
      </c>
      <c r="Q20" s="18">
        <f>SUM(N20:P20)</f>
        <v>0</v>
      </c>
      <c r="R20" s="18">
        <f>SUM(R21)</f>
        <v>0</v>
      </c>
      <c r="S20" s="18">
        <f>SUM(S21)</f>
        <v>0</v>
      </c>
      <c r="T20" s="18">
        <f>SUM(T21)</f>
        <v>0</v>
      </c>
      <c r="U20" s="18">
        <f>SUM(R20:T20)</f>
        <v>0</v>
      </c>
      <c r="V20" s="18">
        <f>I20+M20+Q20+U20</f>
        <v>72000</v>
      </c>
      <c r="W20" s="510">
        <f>V20/E20</f>
        <v>0.5</v>
      </c>
    </row>
    <row r="21" spans="1:23" ht="15.75" thickBot="1" x14ac:dyDescent="0.3">
      <c r="A21" s="25"/>
      <c r="B21" s="19">
        <v>413100</v>
      </c>
      <c r="C21" s="20" t="s">
        <v>34</v>
      </c>
      <c r="D21" s="20"/>
      <c r="E21" s="21">
        <v>144000</v>
      </c>
      <c r="F21" s="21">
        <v>12000</v>
      </c>
      <c r="G21" s="21">
        <v>12000</v>
      </c>
      <c r="H21" s="21">
        <v>12000</v>
      </c>
      <c r="I21" s="21">
        <f>SUM(F21:H21)</f>
        <v>36000</v>
      </c>
      <c r="J21" s="21">
        <v>12000</v>
      </c>
      <c r="K21" s="21">
        <v>12000</v>
      </c>
      <c r="L21" s="21">
        <v>12000</v>
      </c>
      <c r="M21" s="21">
        <f>SUM(J21:L21)</f>
        <v>36000</v>
      </c>
      <c r="N21" s="21"/>
      <c r="O21" s="21"/>
      <c r="P21" s="21"/>
      <c r="Q21" s="21">
        <f>SUM(N21:P21)</f>
        <v>0</v>
      </c>
      <c r="R21" s="21"/>
      <c r="S21" s="21"/>
      <c r="T21" s="21"/>
      <c r="U21" s="21">
        <f>SUM(R21:T21)</f>
        <v>0</v>
      </c>
      <c r="V21" s="21">
        <f>I21+M21+Q21+U21</f>
        <v>72000</v>
      </c>
      <c r="W21" s="512"/>
    </row>
    <row r="22" spans="1:23" ht="15.75" thickBot="1" x14ac:dyDescent="0.3">
      <c r="A22" s="15">
        <v>414</v>
      </c>
      <c r="B22" s="16"/>
      <c r="C22" s="23" t="s">
        <v>36</v>
      </c>
      <c r="D22" s="23"/>
      <c r="E22" s="18">
        <v>206000</v>
      </c>
      <c r="F22" s="18">
        <f>SUM(F23:F25)</f>
        <v>0</v>
      </c>
      <c r="G22" s="18">
        <f>SUM(G23:G25)</f>
        <v>0</v>
      </c>
      <c r="H22" s="18">
        <f>SUM(H23:H25)</f>
        <v>186592.11</v>
      </c>
      <c r="I22" s="18">
        <f>SUM(F22:H22)</f>
        <v>186592.11</v>
      </c>
      <c r="J22" s="18">
        <f>SUM(J23:J25)</f>
        <v>0</v>
      </c>
      <c r="K22" s="18">
        <f>SUM(K23:K25)</f>
        <v>0</v>
      </c>
      <c r="L22" s="18">
        <f>SUM(L23:L25)</f>
        <v>102267.4</v>
      </c>
      <c r="M22" s="18">
        <f>SUM(J22:L22)</f>
        <v>102267.4</v>
      </c>
      <c r="N22" s="18">
        <f>SUM(N23:N25)</f>
        <v>0</v>
      </c>
      <c r="O22" s="18">
        <f>SUM(O23:O25)</f>
        <v>0</v>
      </c>
      <c r="P22" s="18">
        <f>SUM(P23:P25)</f>
        <v>0</v>
      </c>
      <c r="Q22" s="18">
        <f>SUM(N22:P22)</f>
        <v>0</v>
      </c>
      <c r="R22" s="18">
        <f>SUM(R23:R25)</f>
        <v>0</v>
      </c>
      <c r="S22" s="18">
        <f>SUM(S23:S25)</f>
        <v>0</v>
      </c>
      <c r="T22" s="18">
        <f>SUM(T23:T25)</f>
        <v>0</v>
      </c>
      <c r="U22" s="18">
        <f>SUM(R22:T22)</f>
        <v>0</v>
      </c>
      <c r="V22" s="18">
        <f>I22+M22+Q22+U22</f>
        <v>288859.51</v>
      </c>
      <c r="W22" s="510">
        <f>V22/E22</f>
        <v>1.4022306310679613</v>
      </c>
    </row>
    <row r="23" spans="1:23" ht="15.75" thickBot="1" x14ac:dyDescent="0.3">
      <c r="A23" s="544"/>
      <c r="B23" s="19">
        <v>414100</v>
      </c>
      <c r="C23" s="20" t="s">
        <v>37</v>
      </c>
      <c r="D23" s="20"/>
      <c r="E23" s="21">
        <v>1000</v>
      </c>
      <c r="F23" s="21"/>
      <c r="G23" s="21"/>
      <c r="H23" s="21">
        <v>0</v>
      </c>
      <c r="I23" s="21">
        <f>SUM(F23:H23)</f>
        <v>0</v>
      </c>
      <c r="J23" s="21"/>
      <c r="K23" s="21"/>
      <c r="L23" s="21">
        <v>102267.4</v>
      </c>
      <c r="M23" s="21">
        <f>SUM(J23:L23)</f>
        <v>102267.4</v>
      </c>
      <c r="N23" s="21"/>
      <c r="O23" s="21"/>
      <c r="P23" s="21"/>
      <c r="Q23" s="21">
        <f>SUM(N23:P23)</f>
        <v>0</v>
      </c>
      <c r="R23" s="21"/>
      <c r="S23" s="21"/>
      <c r="T23" s="21"/>
      <c r="U23" s="21">
        <f>SUM(R23:T23)</f>
        <v>0</v>
      </c>
      <c r="V23" s="21">
        <f>I23+M23+Q23+U23</f>
        <v>102267.4</v>
      </c>
      <c r="W23" s="511"/>
    </row>
    <row r="24" spans="1:23" ht="15.75" thickBot="1" x14ac:dyDescent="0.3">
      <c r="A24" s="545"/>
      <c r="B24" s="19">
        <v>414300</v>
      </c>
      <c r="C24" s="20" t="s">
        <v>39</v>
      </c>
      <c r="D24" s="20"/>
      <c r="E24" s="21">
        <v>20000</v>
      </c>
      <c r="F24" s="21"/>
      <c r="G24" s="21"/>
      <c r="H24" s="21">
        <v>0</v>
      </c>
      <c r="I24" s="21">
        <f t="shared" ref="I24:I25" si="5">SUM(F24:H24)</f>
        <v>0</v>
      </c>
      <c r="J24" s="21"/>
      <c r="K24" s="21"/>
      <c r="L24" s="21"/>
      <c r="M24" s="21">
        <f t="shared" ref="M24:M25" si="6">SUM(J24:L24)</f>
        <v>0</v>
      </c>
      <c r="N24" s="21"/>
      <c r="O24" s="21"/>
      <c r="P24" s="21"/>
      <c r="Q24" s="21">
        <f t="shared" ref="Q24:Q25" si="7">SUM(N24:P24)</f>
        <v>0</v>
      </c>
      <c r="R24" s="21"/>
      <c r="S24" s="21"/>
      <c r="T24" s="21"/>
      <c r="U24" s="21">
        <f t="shared" ref="U24:U25" si="8">SUM(R24:T24)</f>
        <v>0</v>
      </c>
      <c r="V24" s="21">
        <f t="shared" ref="V24:V25" si="9">I24+M24+Q24+U24</f>
        <v>0</v>
      </c>
      <c r="W24" s="511"/>
    </row>
    <row r="25" spans="1:23" ht="26.25" thickBot="1" x14ac:dyDescent="0.3">
      <c r="A25" s="546"/>
      <c r="B25" s="19">
        <v>414400</v>
      </c>
      <c r="C25" s="20" t="s">
        <v>41</v>
      </c>
      <c r="D25" s="20"/>
      <c r="E25" s="21"/>
      <c r="F25" s="21"/>
      <c r="G25" s="21"/>
      <c r="H25" s="21">
        <v>186592.11</v>
      </c>
      <c r="I25" s="21">
        <f t="shared" si="5"/>
        <v>186592.11</v>
      </c>
      <c r="J25" s="21"/>
      <c r="K25" s="21"/>
      <c r="L25" s="21"/>
      <c r="M25" s="21">
        <f t="shared" si="6"/>
        <v>0</v>
      </c>
      <c r="N25" s="21"/>
      <c r="O25" s="21"/>
      <c r="P25" s="21"/>
      <c r="Q25" s="21">
        <f t="shared" si="7"/>
        <v>0</v>
      </c>
      <c r="R25" s="21"/>
      <c r="S25" s="21"/>
      <c r="T25" s="21"/>
      <c r="U25" s="21">
        <f t="shared" si="8"/>
        <v>0</v>
      </c>
      <c r="V25" s="21">
        <f t="shared" si="9"/>
        <v>186592.11</v>
      </c>
      <c r="W25" s="511"/>
    </row>
    <row r="26" spans="1:23" ht="15.75" thickBot="1" x14ac:dyDescent="0.3">
      <c r="A26" s="15">
        <v>415</v>
      </c>
      <c r="B26" s="16"/>
      <c r="C26" s="23" t="s">
        <v>43</v>
      </c>
      <c r="D26" s="23"/>
      <c r="E26" s="18">
        <v>650000</v>
      </c>
      <c r="F26" s="18">
        <f>SUM(F27)</f>
        <v>30703.48</v>
      </c>
      <c r="G26" s="18">
        <f>SUM(G27)</f>
        <v>28375.74</v>
      </c>
      <c r="H26" s="18">
        <f>SUM(H27)</f>
        <v>28557.01</v>
      </c>
      <c r="I26" s="18">
        <f t="shared" ref="I26:I31" si="10">SUM(F26:H26)</f>
        <v>87636.23</v>
      </c>
      <c r="J26" s="18">
        <f>SUM(J27)</f>
        <v>30388.47</v>
      </c>
      <c r="K26" s="18">
        <f>SUM(K27)</f>
        <v>29939.35</v>
      </c>
      <c r="L26" s="18">
        <f>SUM(L27)</f>
        <v>17292.919999999998</v>
      </c>
      <c r="M26" s="18">
        <f t="shared" ref="M26:M31" si="11">SUM(J26:L26)</f>
        <v>77620.739999999991</v>
      </c>
      <c r="N26" s="18">
        <f>SUM(N27)</f>
        <v>0</v>
      </c>
      <c r="O26" s="18">
        <f>SUM(O27)</f>
        <v>0</v>
      </c>
      <c r="P26" s="18">
        <f>SUM(P27)</f>
        <v>0</v>
      </c>
      <c r="Q26" s="18">
        <f t="shared" ref="Q26:Q31" si="12">SUM(N26:P26)</f>
        <v>0</v>
      </c>
      <c r="R26" s="18">
        <f>SUM(R27)</f>
        <v>0</v>
      </c>
      <c r="S26" s="18">
        <f>SUM(S27)</f>
        <v>0</v>
      </c>
      <c r="T26" s="18">
        <f>SUM(T27)</f>
        <v>0</v>
      </c>
      <c r="U26" s="18">
        <f t="shared" ref="U26:U31" si="13">SUM(R26:T26)</f>
        <v>0</v>
      </c>
      <c r="V26" s="18">
        <f t="shared" ref="V26:V67" si="14">I26+M26+Q26+U26</f>
        <v>165256.96999999997</v>
      </c>
      <c r="W26" s="510">
        <f>V26/E26</f>
        <v>0.25424149230769227</v>
      </c>
    </row>
    <row r="27" spans="1:23" ht="15.75" thickBot="1" x14ac:dyDescent="0.3">
      <c r="A27" s="537"/>
      <c r="B27" s="19">
        <v>415100</v>
      </c>
      <c r="C27" s="20" t="s">
        <v>43</v>
      </c>
      <c r="D27" s="20"/>
      <c r="E27" s="21">
        <v>650000</v>
      </c>
      <c r="F27" s="21">
        <v>30703.48</v>
      </c>
      <c r="G27" s="21">
        <v>28375.74</v>
      </c>
      <c r="H27" s="21">
        <v>28557.01</v>
      </c>
      <c r="I27" s="21">
        <f t="shared" si="10"/>
        <v>87636.23</v>
      </c>
      <c r="J27" s="21">
        <v>30388.47</v>
      </c>
      <c r="K27" s="21">
        <v>29939.35</v>
      </c>
      <c r="L27" s="21">
        <v>17292.919999999998</v>
      </c>
      <c r="M27" s="21">
        <f t="shared" si="11"/>
        <v>77620.739999999991</v>
      </c>
      <c r="N27" s="21"/>
      <c r="O27" s="21"/>
      <c r="P27" s="21"/>
      <c r="Q27" s="21">
        <f t="shared" si="12"/>
        <v>0</v>
      </c>
      <c r="R27" s="21"/>
      <c r="S27" s="21"/>
      <c r="T27" s="21"/>
      <c r="U27" s="21">
        <f t="shared" si="13"/>
        <v>0</v>
      </c>
      <c r="V27" s="21">
        <f t="shared" si="14"/>
        <v>165256.96999999997</v>
      </c>
      <c r="W27" s="511"/>
    </row>
    <row r="28" spans="1:23" ht="15.75" thickBot="1" x14ac:dyDescent="0.3">
      <c r="A28" s="63">
        <v>416</v>
      </c>
      <c r="B28" s="16"/>
      <c r="C28" s="23" t="s">
        <v>46</v>
      </c>
      <c r="D28" s="24"/>
      <c r="E28" s="18">
        <v>1000000</v>
      </c>
      <c r="F28" s="18">
        <f>SUM(F29)</f>
        <v>0</v>
      </c>
      <c r="G28" s="18">
        <f t="shared" ref="G28:H28" si="15">SUM(G29)</f>
        <v>0</v>
      </c>
      <c r="H28" s="18">
        <f t="shared" si="15"/>
        <v>185363.78</v>
      </c>
      <c r="I28" s="18">
        <f t="shared" si="10"/>
        <v>185363.78</v>
      </c>
      <c r="J28" s="18">
        <f>SUM(J29:J32)</f>
        <v>0</v>
      </c>
      <c r="K28" s="18">
        <f>SUM(K29:K32)</f>
        <v>0</v>
      </c>
      <c r="L28" s="18">
        <f>SUM(L29:L32)</f>
        <v>185363.78</v>
      </c>
      <c r="M28" s="18">
        <f t="shared" si="11"/>
        <v>185363.78</v>
      </c>
      <c r="N28" s="18">
        <f>SUM(N29:N32)</f>
        <v>0</v>
      </c>
      <c r="O28" s="18">
        <f>SUM(O29:O32)</f>
        <v>0</v>
      </c>
      <c r="P28" s="18">
        <f>SUM(P29:P32)</f>
        <v>0</v>
      </c>
      <c r="Q28" s="18">
        <f t="shared" si="12"/>
        <v>0</v>
      </c>
      <c r="R28" s="18">
        <f>SUM(R29:R32)</f>
        <v>0</v>
      </c>
      <c r="S28" s="18">
        <f>SUM(S29:S32)</f>
        <v>0</v>
      </c>
      <c r="T28" s="18">
        <f>SUM(T29:T32)</f>
        <v>0</v>
      </c>
      <c r="U28" s="18">
        <f t="shared" si="13"/>
        <v>0</v>
      </c>
      <c r="V28" s="18">
        <f t="shared" si="14"/>
        <v>370727.56</v>
      </c>
      <c r="W28" s="510">
        <f>V28/E28</f>
        <v>0.37072756000000001</v>
      </c>
    </row>
    <row r="29" spans="1:23" ht="15.75" thickBot="1" x14ac:dyDescent="0.3">
      <c r="A29" s="25"/>
      <c r="B29" s="19">
        <v>416100</v>
      </c>
      <c r="C29" s="20" t="s">
        <v>447</v>
      </c>
      <c r="D29" s="20"/>
      <c r="E29" s="21">
        <v>1000000</v>
      </c>
      <c r="F29" s="21"/>
      <c r="G29" s="21"/>
      <c r="H29" s="21">
        <v>185363.78</v>
      </c>
      <c r="I29" s="21">
        <f t="shared" si="10"/>
        <v>185363.78</v>
      </c>
      <c r="J29" s="21"/>
      <c r="K29" s="21"/>
      <c r="L29" s="21">
        <v>185363.78</v>
      </c>
      <c r="M29" s="21">
        <f t="shared" si="11"/>
        <v>185363.78</v>
      </c>
      <c r="N29" s="21"/>
      <c r="O29" s="21"/>
      <c r="P29" s="21"/>
      <c r="Q29" s="21">
        <f t="shared" si="12"/>
        <v>0</v>
      </c>
      <c r="R29" s="21"/>
      <c r="S29" s="21"/>
      <c r="T29" s="21"/>
      <c r="U29" s="21">
        <f t="shared" si="13"/>
        <v>0</v>
      </c>
      <c r="V29" s="21">
        <f t="shared" si="14"/>
        <v>370727.56</v>
      </c>
      <c r="W29" s="511"/>
    </row>
    <row r="30" spans="1:23" ht="15.75" thickBot="1" x14ac:dyDescent="0.3">
      <c r="A30" s="15">
        <v>421</v>
      </c>
      <c r="B30" s="16"/>
      <c r="C30" s="23" t="s">
        <v>48</v>
      </c>
      <c r="D30" s="23"/>
      <c r="E30" s="18">
        <v>362000</v>
      </c>
      <c r="F30" s="18">
        <f>SUM(F31:F33)</f>
        <v>0</v>
      </c>
      <c r="G30" s="18">
        <f>SUM(G31:G33)</f>
        <v>99648.75</v>
      </c>
      <c r="H30" s="18">
        <f>SUM(H31:H33)</f>
        <v>111948.79</v>
      </c>
      <c r="I30" s="18">
        <f t="shared" si="10"/>
        <v>211597.53999999998</v>
      </c>
      <c r="J30" s="18">
        <f>SUM(J31:J33)</f>
        <v>0</v>
      </c>
      <c r="K30" s="18">
        <f>SUM(K31:K33)</f>
        <v>0</v>
      </c>
      <c r="L30" s="18">
        <f>SUM(L31:L33)</f>
        <v>0</v>
      </c>
      <c r="M30" s="18">
        <f t="shared" si="11"/>
        <v>0</v>
      </c>
      <c r="N30" s="18">
        <f>SUM(N31:N33)</f>
        <v>0</v>
      </c>
      <c r="O30" s="18">
        <f>SUM(O31:O33)</f>
        <v>0</v>
      </c>
      <c r="P30" s="18">
        <f>SUM(P31:P33)</f>
        <v>0</v>
      </c>
      <c r="Q30" s="18">
        <f t="shared" si="12"/>
        <v>0</v>
      </c>
      <c r="R30" s="18">
        <f>SUM(R31:R33)</f>
        <v>0</v>
      </c>
      <c r="S30" s="18">
        <f>SUM(S31:S33)</f>
        <v>0</v>
      </c>
      <c r="T30" s="18">
        <f>SUM(T31:T33)</f>
        <v>0</v>
      </c>
      <c r="U30" s="18">
        <f t="shared" si="13"/>
        <v>0</v>
      </c>
      <c r="V30" s="18">
        <f t="shared" si="14"/>
        <v>211597.53999999998</v>
      </c>
      <c r="W30" s="510">
        <f>V30/E30</f>
        <v>0.5845235911602209</v>
      </c>
    </row>
    <row r="31" spans="1:23" ht="15.75" thickBot="1" x14ac:dyDescent="0.3">
      <c r="A31" s="544"/>
      <c r="B31" s="28">
        <v>421100</v>
      </c>
      <c r="C31" s="29" t="s">
        <v>49</v>
      </c>
      <c r="D31" s="30"/>
      <c r="E31" s="31">
        <v>30000</v>
      </c>
      <c r="F31" s="31"/>
      <c r="G31" s="31"/>
      <c r="H31" s="31">
        <v>12786.16</v>
      </c>
      <c r="I31" s="31">
        <f t="shared" si="10"/>
        <v>12786.16</v>
      </c>
      <c r="J31" s="31"/>
      <c r="K31" s="31"/>
      <c r="L31" s="31"/>
      <c r="M31" s="31">
        <f t="shared" si="11"/>
        <v>0</v>
      </c>
      <c r="N31" s="31"/>
      <c r="O31" s="31"/>
      <c r="P31" s="31"/>
      <c r="Q31" s="31">
        <f t="shared" si="12"/>
        <v>0</v>
      </c>
      <c r="R31" s="31"/>
      <c r="S31" s="31"/>
      <c r="T31" s="31"/>
      <c r="U31" s="31">
        <f t="shared" si="13"/>
        <v>0</v>
      </c>
      <c r="V31" s="21">
        <f t="shared" si="14"/>
        <v>12786.16</v>
      </c>
      <c r="W31" s="513">
        <f>F31/E31</f>
        <v>0</v>
      </c>
    </row>
    <row r="32" spans="1:23" ht="15.75" thickBot="1" x14ac:dyDescent="0.3">
      <c r="A32" s="545"/>
      <c r="B32" s="28">
        <v>421400</v>
      </c>
      <c r="C32" s="35" t="s">
        <v>51</v>
      </c>
      <c r="D32" s="36"/>
      <c r="E32" s="522">
        <v>282000</v>
      </c>
      <c r="F32" s="522"/>
      <c r="G32" s="522">
        <v>83676.41</v>
      </c>
      <c r="H32" s="522">
        <v>69894.929999999993</v>
      </c>
      <c r="I32" s="31">
        <f t="shared" ref="I32:I33" si="16">SUM(F32:H32)</f>
        <v>153571.34</v>
      </c>
      <c r="J32" s="522"/>
      <c r="K32" s="522"/>
      <c r="L32" s="522"/>
      <c r="M32" s="522">
        <f t="shared" ref="M32:M33" si="17">SUM(J32:L32)</f>
        <v>0</v>
      </c>
      <c r="N32" s="522"/>
      <c r="O32" s="522"/>
      <c r="P32" s="522"/>
      <c r="Q32" s="522">
        <f t="shared" ref="Q32:Q33" si="18">SUM(N32:P32)</f>
        <v>0</v>
      </c>
      <c r="R32" s="522"/>
      <c r="S32" s="522"/>
      <c r="T32" s="522"/>
      <c r="U32" s="522">
        <f t="shared" ref="U32:U33" si="19">SUM(R32:T32)</f>
        <v>0</v>
      </c>
      <c r="V32" s="21">
        <f t="shared" si="14"/>
        <v>153571.34</v>
      </c>
      <c r="W32" s="524">
        <f>F32/E32</f>
        <v>0</v>
      </c>
    </row>
    <row r="33" spans="1:27" ht="15.75" thickBot="1" x14ac:dyDescent="0.3">
      <c r="A33" s="546"/>
      <c r="B33" s="28">
        <v>421900</v>
      </c>
      <c r="C33" s="526" t="s">
        <v>430</v>
      </c>
      <c r="D33" s="527"/>
      <c r="E33" s="539">
        <v>50000</v>
      </c>
      <c r="F33" s="539"/>
      <c r="G33" s="539">
        <v>15972.34</v>
      </c>
      <c r="H33" s="539">
        <v>29267.7</v>
      </c>
      <c r="I33" s="539">
        <f t="shared" si="16"/>
        <v>45240.04</v>
      </c>
      <c r="J33" s="539"/>
      <c r="K33" s="539"/>
      <c r="L33" s="539"/>
      <c r="M33" s="539">
        <f t="shared" si="17"/>
        <v>0</v>
      </c>
      <c r="N33" s="539"/>
      <c r="O33" s="539"/>
      <c r="P33" s="539"/>
      <c r="Q33" s="539">
        <f t="shared" si="18"/>
        <v>0</v>
      </c>
      <c r="R33" s="539"/>
      <c r="S33" s="539"/>
      <c r="T33" s="539"/>
      <c r="U33" s="540">
        <f t="shared" si="19"/>
        <v>0</v>
      </c>
      <c r="V33" s="107">
        <f t="shared" si="14"/>
        <v>45240.04</v>
      </c>
      <c r="W33" s="541"/>
    </row>
    <row r="34" spans="1:27" ht="15.75" thickBot="1" x14ac:dyDescent="0.3">
      <c r="A34" s="63">
        <v>422</v>
      </c>
      <c r="B34" s="525"/>
      <c r="C34" s="23" t="s">
        <v>57</v>
      </c>
      <c r="D34" s="23"/>
      <c r="E34" s="18">
        <v>400000</v>
      </c>
      <c r="F34" s="18">
        <f>SUM(F35:F36)</f>
        <v>25496.57</v>
      </c>
      <c r="G34" s="18">
        <f>SUM(G35:G36)</f>
        <v>7757.51</v>
      </c>
      <c r="H34" s="18">
        <f>SUM(H35:H36)</f>
        <v>17310.77</v>
      </c>
      <c r="I34" s="18">
        <f>SUM(F34:H34)</f>
        <v>50564.850000000006</v>
      </c>
      <c r="J34" s="18">
        <f>SUM(J35:J36)</f>
        <v>17286.46</v>
      </c>
      <c r="K34" s="18">
        <f>SUM(K35:K36)</f>
        <v>1500</v>
      </c>
      <c r="L34" s="18">
        <f>SUM(L35:L36)</f>
        <v>8624.36</v>
      </c>
      <c r="M34" s="18">
        <f>SUM(J34:L34)</f>
        <v>27410.82</v>
      </c>
      <c r="N34" s="18">
        <f>SUM(N35:N36)</f>
        <v>0</v>
      </c>
      <c r="O34" s="18">
        <f>SUM(O35:O36)</f>
        <v>0</v>
      </c>
      <c r="P34" s="18">
        <f>SUM(P35:P36)</f>
        <v>0</v>
      </c>
      <c r="Q34" s="18">
        <f>SUM(N34:P34)</f>
        <v>0</v>
      </c>
      <c r="R34" s="18">
        <f>SUM(R35:R36)</f>
        <v>0</v>
      </c>
      <c r="S34" s="18">
        <f>SUM(S35:S36)</f>
        <v>0</v>
      </c>
      <c r="T34" s="18">
        <f>SUM(T35:T36)</f>
        <v>0</v>
      </c>
      <c r="U34" s="18">
        <f>SUM(R34:T34)</f>
        <v>0</v>
      </c>
      <c r="V34" s="18">
        <f t="shared" si="14"/>
        <v>77975.670000000013</v>
      </c>
      <c r="W34" s="510">
        <f>V34/E34</f>
        <v>0.19493917500000002</v>
      </c>
    </row>
    <row r="35" spans="1:27" ht="15.75" thickBot="1" x14ac:dyDescent="0.3">
      <c r="A35" s="544"/>
      <c r="B35" s="19">
        <v>422100</v>
      </c>
      <c r="C35" s="49" t="s">
        <v>58</v>
      </c>
      <c r="D35" s="514"/>
      <c r="E35" s="107">
        <v>100000</v>
      </c>
      <c r="F35" s="21">
        <v>2000</v>
      </c>
      <c r="G35" s="21">
        <v>6000</v>
      </c>
      <c r="H35" s="21">
        <v>10443</v>
      </c>
      <c r="I35" s="21">
        <f>SUM(F35:H35)</f>
        <v>18443</v>
      </c>
      <c r="J35" s="21">
        <v>8500</v>
      </c>
      <c r="K35" s="21">
        <v>1500</v>
      </c>
      <c r="L35" s="21">
        <v>1600</v>
      </c>
      <c r="M35" s="21">
        <f>SUM(J35:L35)</f>
        <v>11600</v>
      </c>
      <c r="N35" s="21"/>
      <c r="O35" s="21"/>
      <c r="P35" s="21"/>
      <c r="Q35" s="21">
        <f>SUM(N35:P35)</f>
        <v>0</v>
      </c>
      <c r="R35" s="21"/>
      <c r="S35" s="21"/>
      <c r="T35" s="21"/>
      <c r="U35" s="21">
        <f>SUM(R35:T35)</f>
        <v>0</v>
      </c>
      <c r="V35" s="21">
        <f t="shared" si="14"/>
        <v>30043</v>
      </c>
      <c r="W35" s="511"/>
    </row>
    <row r="36" spans="1:27" ht="15.75" thickBot="1" x14ac:dyDescent="0.3">
      <c r="A36" s="545"/>
      <c r="B36" s="28">
        <v>422200</v>
      </c>
      <c r="C36" s="56" t="s">
        <v>61</v>
      </c>
      <c r="D36" s="521"/>
      <c r="E36" s="107">
        <v>300000</v>
      </c>
      <c r="F36" s="31">
        <v>23496.57</v>
      </c>
      <c r="G36" s="31">
        <v>1757.51</v>
      </c>
      <c r="H36" s="31">
        <v>6867.77</v>
      </c>
      <c r="I36" s="31">
        <f t="shared" ref="I36" si="20">SUM(F36:H36)</f>
        <v>32121.85</v>
      </c>
      <c r="J36" s="31">
        <v>8786.4599999999991</v>
      </c>
      <c r="K36" s="31"/>
      <c r="L36" s="31">
        <v>7024.36</v>
      </c>
      <c r="M36" s="31">
        <f t="shared" ref="M36" si="21">SUM(J36:L36)</f>
        <v>15810.82</v>
      </c>
      <c r="N36" s="31"/>
      <c r="O36" s="31"/>
      <c r="P36" s="31"/>
      <c r="Q36" s="31">
        <f t="shared" ref="Q36" si="22">SUM(N36:P36)</f>
        <v>0</v>
      </c>
      <c r="R36" s="31"/>
      <c r="S36" s="31"/>
      <c r="T36" s="31"/>
      <c r="U36" s="31">
        <f t="shared" ref="U36" si="23">SUM(R36:T36)</f>
        <v>0</v>
      </c>
      <c r="V36" s="107">
        <f t="shared" si="14"/>
        <v>47932.67</v>
      </c>
      <c r="W36" s="513"/>
    </row>
    <row r="37" spans="1:27" ht="15.75" thickBot="1" x14ac:dyDescent="0.3">
      <c r="A37" s="63">
        <v>423</v>
      </c>
      <c r="B37" s="64"/>
      <c r="C37" s="47" t="s">
        <v>64</v>
      </c>
      <c r="D37" s="47"/>
      <c r="E37" s="48">
        <v>36900000</v>
      </c>
      <c r="F37" s="48">
        <f>SUM(F38:F43)</f>
        <v>142800</v>
      </c>
      <c r="G37" s="48">
        <f>SUM(G38:G43)</f>
        <v>2099185.67</v>
      </c>
      <c r="H37" s="48">
        <f>SUM(H38:H43)</f>
        <v>782040.4</v>
      </c>
      <c r="I37" s="48">
        <f>SUM(F37:H37)</f>
        <v>3024026.07</v>
      </c>
      <c r="J37" s="528">
        <f>SUM(J38:J43)</f>
        <v>2363033.27</v>
      </c>
      <c r="K37" s="48">
        <f>SUM(K38:K43)</f>
        <v>2296814.7400000002</v>
      </c>
      <c r="L37" s="48">
        <f>SUM(L38:L43)</f>
        <v>528594.96</v>
      </c>
      <c r="M37" s="48">
        <f>SUM(J37:L37)</f>
        <v>5188442.97</v>
      </c>
      <c r="N37" s="528">
        <f>SUM(N38:N39)</f>
        <v>0</v>
      </c>
      <c r="O37" s="48">
        <f>SUM(O38:O39)</f>
        <v>0</v>
      </c>
      <c r="P37" s="48">
        <f>SUM(P38:P39)</f>
        <v>0</v>
      </c>
      <c r="Q37" s="48">
        <f>SUM(N37:P37)</f>
        <v>0</v>
      </c>
      <c r="R37" s="528">
        <f>SUM(R38:R39)</f>
        <v>0</v>
      </c>
      <c r="S37" s="48">
        <f>SUM(S38:S39)</f>
        <v>0</v>
      </c>
      <c r="T37" s="48">
        <f>SUM(T38:T39)</f>
        <v>0</v>
      </c>
      <c r="U37" s="48">
        <f>SUM(R37:T37)</f>
        <v>0</v>
      </c>
      <c r="V37" s="528">
        <f t="shared" si="14"/>
        <v>8212469.0399999991</v>
      </c>
      <c r="W37" s="529">
        <f>V37/E37</f>
        <v>0.22256013658536583</v>
      </c>
    </row>
    <row r="38" spans="1:27" ht="15.75" thickBot="1" x14ac:dyDescent="0.3">
      <c r="A38" s="600"/>
      <c r="B38" s="65">
        <v>423200</v>
      </c>
      <c r="C38" s="520" t="s">
        <v>65</v>
      </c>
      <c r="E38" s="21">
        <v>3650000</v>
      </c>
      <c r="F38" s="107">
        <v>142800</v>
      </c>
      <c r="G38" s="107">
        <v>1514224.8</v>
      </c>
      <c r="H38" s="107">
        <v>142800</v>
      </c>
      <c r="I38" s="107">
        <f>SUM(F38:H38)</f>
        <v>1799824.8</v>
      </c>
      <c r="J38" s="107">
        <v>685712.4</v>
      </c>
      <c r="K38" s="107">
        <v>142800</v>
      </c>
      <c r="L38" s="107">
        <v>285600</v>
      </c>
      <c r="M38" s="107">
        <f>SUM(J38:L38)</f>
        <v>1114112.3999999999</v>
      </c>
      <c r="N38" s="107"/>
      <c r="O38" s="107"/>
      <c r="P38" s="107"/>
      <c r="Q38" s="107">
        <f>SUM(N38:P38)</f>
        <v>0</v>
      </c>
      <c r="R38" s="107"/>
      <c r="S38" s="107"/>
      <c r="T38" s="107"/>
      <c r="U38" s="107">
        <f>SUM(R38:T38)</f>
        <v>0</v>
      </c>
      <c r="V38" s="21">
        <f t="shared" si="14"/>
        <v>2913937.2</v>
      </c>
      <c r="W38" s="516"/>
    </row>
    <row r="39" spans="1:27" ht="15.75" thickBot="1" x14ac:dyDescent="0.3">
      <c r="A39" s="601"/>
      <c r="B39" s="28">
        <v>423300</v>
      </c>
      <c r="C39" s="523" t="s">
        <v>76</v>
      </c>
      <c r="D39" s="521"/>
      <c r="E39" s="107">
        <v>800000</v>
      </c>
      <c r="F39" s="87"/>
      <c r="G39" s="87"/>
      <c r="H39" s="87"/>
      <c r="I39" s="87">
        <f t="shared" ref="I39:I43" si="24">SUM(F39:H39)</f>
        <v>0</v>
      </c>
      <c r="J39" s="87"/>
      <c r="K39" s="87"/>
      <c r="L39" s="87"/>
      <c r="M39" s="87">
        <f t="shared" ref="M39:M43" si="25">SUM(J39:L39)</f>
        <v>0</v>
      </c>
      <c r="N39" s="87"/>
      <c r="O39" s="87"/>
      <c r="P39" s="87"/>
      <c r="Q39" s="87">
        <f t="shared" ref="Q39:Q43" si="26">SUM(N39:P39)</f>
        <v>0</v>
      </c>
      <c r="R39" s="87"/>
      <c r="S39" s="87"/>
      <c r="T39" s="87"/>
      <c r="U39" s="87">
        <f t="shared" ref="U39:U43" si="27">SUM(R39:T39)</f>
        <v>0</v>
      </c>
      <c r="V39" s="21">
        <f t="shared" si="14"/>
        <v>0</v>
      </c>
      <c r="W39" s="515"/>
      <c r="X39" s="43"/>
      <c r="Y39" s="43"/>
    </row>
    <row r="40" spans="1:27" ht="16.5" customHeight="1" thickBot="1" x14ac:dyDescent="0.3">
      <c r="A40" s="601"/>
      <c r="B40" s="28">
        <v>423400</v>
      </c>
      <c r="C40" s="36" t="s">
        <v>79</v>
      </c>
      <c r="D40" s="106"/>
      <c r="E40" s="107">
        <v>17000000</v>
      </c>
      <c r="F40" s="107"/>
      <c r="G40" s="107"/>
      <c r="H40" s="107"/>
      <c r="I40" s="107">
        <f t="shared" si="24"/>
        <v>0</v>
      </c>
      <c r="J40" s="107">
        <v>1094400</v>
      </c>
      <c r="K40" s="107">
        <v>1636800</v>
      </c>
      <c r="L40" s="107"/>
      <c r="M40" s="107">
        <f t="shared" si="25"/>
        <v>2731200</v>
      </c>
      <c r="N40" s="107"/>
      <c r="O40" s="107"/>
      <c r="P40" s="107"/>
      <c r="Q40" s="107">
        <f t="shared" si="26"/>
        <v>0</v>
      </c>
      <c r="R40" s="107"/>
      <c r="S40" s="107"/>
      <c r="T40" s="107"/>
      <c r="U40" s="107">
        <f t="shared" si="27"/>
        <v>0</v>
      </c>
      <c r="V40" s="107">
        <f t="shared" si="14"/>
        <v>2731200</v>
      </c>
      <c r="W40" s="516"/>
      <c r="X40" s="43"/>
    </row>
    <row r="41" spans="1:27" ht="15.75" thickBot="1" x14ac:dyDescent="0.3">
      <c r="A41" s="601"/>
      <c r="B41" s="28">
        <v>423500</v>
      </c>
      <c r="C41" s="35" t="s">
        <v>82</v>
      </c>
      <c r="D41" s="106"/>
      <c r="E41" s="107">
        <v>11650000</v>
      </c>
      <c r="F41" s="107"/>
      <c r="G41" s="107">
        <v>582920.87</v>
      </c>
      <c r="H41" s="107">
        <v>639240.4</v>
      </c>
      <c r="I41" s="107">
        <f t="shared" si="24"/>
        <v>1222161.27</v>
      </c>
      <c r="J41" s="107">
        <v>582920.87</v>
      </c>
      <c r="K41" s="107">
        <v>517214.74</v>
      </c>
      <c r="L41" s="107">
        <v>239436.96</v>
      </c>
      <c r="M41" s="107">
        <f t="shared" si="25"/>
        <v>1339572.5699999998</v>
      </c>
      <c r="N41" s="107"/>
      <c r="O41" s="107"/>
      <c r="P41" s="107"/>
      <c r="Q41" s="107">
        <f t="shared" si="26"/>
        <v>0</v>
      </c>
      <c r="R41" s="107"/>
      <c r="S41" s="107"/>
      <c r="T41" s="107"/>
      <c r="U41" s="107">
        <f t="shared" si="27"/>
        <v>0</v>
      </c>
      <c r="V41" s="107">
        <f t="shared" si="14"/>
        <v>2561733.84</v>
      </c>
      <c r="W41" s="516"/>
      <c r="X41" s="43"/>
      <c r="AA41" s="43"/>
    </row>
    <row r="42" spans="1:27" ht="15.75" thickBot="1" x14ac:dyDescent="0.3">
      <c r="A42" s="601"/>
      <c r="B42" s="28">
        <v>423700</v>
      </c>
      <c r="C42" s="35" t="s">
        <v>96</v>
      </c>
      <c r="D42" s="106"/>
      <c r="E42" s="31">
        <v>800000</v>
      </c>
      <c r="F42" s="31"/>
      <c r="G42" s="31">
        <v>2040</v>
      </c>
      <c r="H42" s="31"/>
      <c r="I42" s="107">
        <f t="shared" si="24"/>
        <v>2040</v>
      </c>
      <c r="J42" s="31"/>
      <c r="K42" s="31"/>
      <c r="L42" s="31">
        <v>3558</v>
      </c>
      <c r="M42" s="107">
        <f t="shared" si="25"/>
        <v>3558</v>
      </c>
      <c r="N42" s="31"/>
      <c r="O42" s="31"/>
      <c r="P42" s="31"/>
      <c r="Q42" s="107">
        <f t="shared" si="26"/>
        <v>0</v>
      </c>
      <c r="R42" s="31"/>
      <c r="S42" s="31"/>
      <c r="T42" s="31"/>
      <c r="U42" s="107">
        <f t="shared" si="27"/>
        <v>0</v>
      </c>
      <c r="V42" s="21">
        <f t="shared" si="14"/>
        <v>5598</v>
      </c>
      <c r="W42" s="513"/>
    </row>
    <row r="43" spans="1:27" ht="15.75" thickBot="1" x14ac:dyDescent="0.3">
      <c r="A43" s="602"/>
      <c r="B43" s="28">
        <v>423900</v>
      </c>
      <c r="C43" s="35" t="s">
        <v>98</v>
      </c>
      <c r="D43" s="106"/>
      <c r="E43" s="542">
        <v>3000000</v>
      </c>
      <c r="F43" s="542"/>
      <c r="G43" s="542"/>
      <c r="H43" s="542"/>
      <c r="I43" s="542">
        <f t="shared" si="24"/>
        <v>0</v>
      </c>
      <c r="J43" s="542"/>
      <c r="K43" s="542"/>
      <c r="L43" s="542"/>
      <c r="M43" s="542">
        <f t="shared" si="25"/>
        <v>0</v>
      </c>
      <c r="N43" s="542"/>
      <c r="O43" s="542"/>
      <c r="P43" s="542"/>
      <c r="Q43" s="542">
        <f t="shared" si="26"/>
        <v>0</v>
      </c>
      <c r="R43" s="542"/>
      <c r="S43" s="542"/>
      <c r="T43" s="542"/>
      <c r="U43" s="542">
        <f t="shared" si="27"/>
        <v>0</v>
      </c>
      <c r="V43" s="107">
        <f t="shared" si="14"/>
        <v>0</v>
      </c>
      <c r="W43" s="543"/>
    </row>
    <row r="44" spans="1:27" ht="15.75" thickBot="1" x14ac:dyDescent="0.3">
      <c r="A44" s="15">
        <v>425</v>
      </c>
      <c r="B44" s="17"/>
      <c r="C44" s="23" t="s">
        <v>101</v>
      </c>
      <c r="D44" s="126"/>
      <c r="E44" s="528">
        <v>1500000</v>
      </c>
      <c r="F44" s="528">
        <f>SUM(F45:F45)</f>
        <v>0</v>
      </c>
      <c r="G44" s="528">
        <f>SUM(G45:G45)</f>
        <v>0</v>
      </c>
      <c r="H44" s="528">
        <f>SUM(H45:H45)</f>
        <v>0</v>
      </c>
      <c r="I44" s="528">
        <f>SUM(F44:H44)</f>
        <v>0</v>
      </c>
      <c r="J44" s="528">
        <f>SUM(J45:J45)</f>
        <v>0</v>
      </c>
      <c r="K44" s="528">
        <f>SUM(K45:K45)</f>
        <v>32559.599999999999</v>
      </c>
      <c r="L44" s="528">
        <f>SUM(L45:L45)</f>
        <v>748800</v>
      </c>
      <c r="M44" s="528">
        <f>SUM(J44:L44)</f>
        <v>781359.6</v>
      </c>
      <c r="N44" s="528">
        <f>SUM(N45:N45)</f>
        <v>0</v>
      </c>
      <c r="O44" s="528">
        <f>SUM(O45:O45)</f>
        <v>0</v>
      </c>
      <c r="P44" s="528">
        <f>SUM(P45:P45)</f>
        <v>0</v>
      </c>
      <c r="Q44" s="528">
        <f>SUM(N44:P44)</f>
        <v>0</v>
      </c>
      <c r="R44" s="528">
        <f>SUM(R45:R45)</f>
        <v>0</v>
      </c>
      <c r="S44" s="528">
        <f>SUM(S45:S45)</f>
        <v>0</v>
      </c>
      <c r="T44" s="528">
        <f>SUM(T45:T45)</f>
        <v>0</v>
      </c>
      <c r="U44" s="528">
        <f>SUM(R44:T44)</f>
        <v>0</v>
      </c>
      <c r="V44" s="528">
        <f t="shared" si="14"/>
        <v>781359.6</v>
      </c>
      <c r="W44" s="529">
        <f>V44/E44</f>
        <v>0.52090639999999999</v>
      </c>
    </row>
    <row r="45" spans="1:27" ht="15.75" thickBot="1" x14ac:dyDescent="0.3">
      <c r="A45" s="535"/>
      <c r="B45" s="19">
        <v>425200</v>
      </c>
      <c r="C45" s="20" t="s">
        <v>102</v>
      </c>
      <c r="D45" s="127"/>
      <c r="E45" s="21">
        <v>1500000</v>
      </c>
      <c r="F45" s="21"/>
      <c r="G45" s="21"/>
      <c r="H45" s="21"/>
      <c r="I45" s="21">
        <f>SUM(F45:H45)</f>
        <v>0</v>
      </c>
      <c r="J45" s="21"/>
      <c r="K45" s="21">
        <v>32559.599999999999</v>
      </c>
      <c r="L45" s="21">
        <v>748800</v>
      </c>
      <c r="M45" s="21">
        <f>SUM(J45:L45)</f>
        <v>781359.6</v>
      </c>
      <c r="N45" s="21"/>
      <c r="O45" s="21"/>
      <c r="P45" s="21"/>
      <c r="Q45" s="21">
        <f>SUM(N45:P45)</f>
        <v>0</v>
      </c>
      <c r="R45" s="21"/>
      <c r="S45" s="21"/>
      <c r="T45" s="21"/>
      <c r="U45" s="21">
        <f>SUM(R45:T45)</f>
        <v>0</v>
      </c>
      <c r="V45" s="21">
        <f t="shared" si="14"/>
        <v>781359.6</v>
      </c>
      <c r="W45" s="511">
        <f>F45/E45</f>
        <v>0</v>
      </c>
    </row>
    <row r="46" spans="1:27" ht="15.75" thickBot="1" x14ac:dyDescent="0.3">
      <c r="A46" s="134">
        <v>426</v>
      </c>
      <c r="B46" s="16"/>
      <c r="C46" s="23" t="s">
        <v>106</v>
      </c>
      <c r="D46" s="23"/>
      <c r="E46" s="18">
        <f>SUM(E47:E50)</f>
        <v>2881000</v>
      </c>
      <c r="F46" s="18">
        <f>SUM(F47:F50)</f>
        <v>0</v>
      </c>
      <c r="G46" s="18">
        <f>SUM(G47:G50)</f>
        <v>372168.2</v>
      </c>
      <c r="H46" s="18">
        <f>SUM(H47:H50)</f>
        <v>186125.25</v>
      </c>
      <c r="I46" s="18">
        <f>SUM(F46:H46)</f>
        <v>558293.44999999995</v>
      </c>
      <c r="J46" s="18">
        <f>SUM(J47:J50)</f>
        <v>186064.93</v>
      </c>
      <c r="K46" s="18">
        <f>SUM(K47:K50)</f>
        <v>0</v>
      </c>
      <c r="L46" s="18">
        <f>SUM(L47:L50)</f>
        <v>371873.68</v>
      </c>
      <c r="M46" s="18">
        <f>SUM(J46:L46)</f>
        <v>557938.61</v>
      </c>
      <c r="N46" s="18">
        <f>SUM(N47:N50)</f>
        <v>0</v>
      </c>
      <c r="O46" s="18">
        <f>SUM(O47:O50)</f>
        <v>0</v>
      </c>
      <c r="P46" s="18">
        <f>SUM(P47:P50)</f>
        <v>0</v>
      </c>
      <c r="Q46" s="18">
        <f>SUM(N46:P46)</f>
        <v>0</v>
      </c>
      <c r="R46" s="18">
        <f>SUM(R47:R50)</f>
        <v>0</v>
      </c>
      <c r="S46" s="18">
        <f>SUM(S47:S50)</f>
        <v>0</v>
      </c>
      <c r="T46" s="18">
        <f>SUM(T47:T50)</f>
        <v>0</v>
      </c>
      <c r="U46" s="18">
        <f>SUM(R46:T46)</f>
        <v>0</v>
      </c>
      <c r="V46" s="18">
        <f t="shared" si="14"/>
        <v>1116232.06</v>
      </c>
      <c r="W46" s="510">
        <f>V46/E46</f>
        <v>0.38744604651162795</v>
      </c>
    </row>
    <row r="47" spans="1:27" ht="15.75" thickBot="1" x14ac:dyDescent="0.3">
      <c r="A47" s="600"/>
      <c r="B47" s="28">
        <v>426100</v>
      </c>
      <c r="C47" s="136" t="s">
        <v>107</v>
      </c>
      <c r="D47" s="136"/>
      <c r="E47" s="26">
        <v>2000</v>
      </c>
      <c r="F47" s="21"/>
      <c r="G47" s="21"/>
      <c r="H47" s="21"/>
      <c r="I47" s="26">
        <f>SUM(F47:H47)</f>
        <v>0</v>
      </c>
      <c r="J47" s="21"/>
      <c r="K47" s="21"/>
      <c r="L47" s="21"/>
      <c r="M47" s="26">
        <f>SUM(J47:L47)</f>
        <v>0</v>
      </c>
      <c r="N47" s="26"/>
      <c r="O47" s="26"/>
      <c r="P47" s="26"/>
      <c r="Q47" s="26">
        <f>SUM(N47:P47)</f>
        <v>0</v>
      </c>
      <c r="R47" s="26"/>
      <c r="S47" s="26"/>
      <c r="T47" s="26"/>
      <c r="U47" s="26">
        <f>SUM(R47:T47)</f>
        <v>0</v>
      </c>
      <c r="V47" s="21">
        <f t="shared" si="14"/>
        <v>0</v>
      </c>
      <c r="W47" s="512"/>
    </row>
    <row r="48" spans="1:27" ht="15.75" thickBot="1" x14ac:dyDescent="0.3">
      <c r="A48" s="601"/>
      <c r="B48" s="28">
        <v>426300</v>
      </c>
      <c r="C48" s="137" t="s">
        <v>108</v>
      </c>
      <c r="D48" s="138"/>
      <c r="E48" s="139">
        <v>2599000</v>
      </c>
      <c r="F48" s="31"/>
      <c r="G48" s="21">
        <v>372168.2</v>
      </c>
      <c r="H48" s="21">
        <v>186125.25</v>
      </c>
      <c r="I48" s="26">
        <f t="shared" ref="I48:I50" si="28">SUM(F48:H48)</f>
        <v>558293.44999999995</v>
      </c>
      <c r="J48" s="21">
        <v>186064.93</v>
      </c>
      <c r="K48" s="21"/>
      <c r="L48" s="21">
        <v>371873.68</v>
      </c>
      <c r="M48" s="26">
        <f t="shared" ref="M48:M50" si="29">SUM(J48:L48)</f>
        <v>557938.61</v>
      </c>
      <c r="N48" s="26"/>
      <c r="O48" s="26"/>
      <c r="P48" s="26"/>
      <c r="Q48" s="26">
        <f t="shared" ref="Q48:Q50" si="30">SUM(N48:P48)</f>
        <v>0</v>
      </c>
      <c r="R48" s="26"/>
      <c r="S48" s="26"/>
      <c r="T48" s="26"/>
      <c r="U48" s="26">
        <f t="shared" ref="U48:U50" si="31">SUM(R48:T48)</f>
        <v>0</v>
      </c>
      <c r="V48" s="21">
        <f t="shared" si="14"/>
        <v>1116232.06</v>
      </c>
      <c r="W48" s="512"/>
    </row>
    <row r="49" spans="1:23" ht="15.75" thickBot="1" x14ac:dyDescent="0.3">
      <c r="A49" s="601"/>
      <c r="B49" s="28">
        <v>426400</v>
      </c>
      <c r="C49" s="35" t="s">
        <v>110</v>
      </c>
      <c r="D49" s="150"/>
      <c r="E49" s="31">
        <v>0</v>
      </c>
      <c r="F49" s="31"/>
      <c r="G49" s="31"/>
      <c r="H49" s="31"/>
      <c r="I49" s="31">
        <f t="shared" si="28"/>
        <v>0</v>
      </c>
      <c r="J49" s="31"/>
      <c r="K49" s="31"/>
      <c r="L49" s="31"/>
      <c r="M49" s="31">
        <f t="shared" si="29"/>
        <v>0</v>
      </c>
      <c r="N49" s="31"/>
      <c r="O49" s="31"/>
      <c r="P49" s="31"/>
      <c r="Q49" s="31">
        <f t="shared" si="30"/>
        <v>0</v>
      </c>
      <c r="R49" s="31"/>
      <c r="S49" s="31"/>
      <c r="T49" s="31"/>
      <c r="U49" s="31">
        <f t="shared" si="31"/>
        <v>0</v>
      </c>
      <c r="V49" s="107">
        <f t="shared" si="14"/>
        <v>0</v>
      </c>
      <c r="W49" s="519"/>
    </row>
    <row r="50" spans="1:23" ht="15.75" thickBot="1" x14ac:dyDescent="0.3">
      <c r="A50" s="602"/>
      <c r="B50" s="28">
        <v>426900</v>
      </c>
      <c r="C50" s="35" t="s">
        <v>111</v>
      </c>
      <c r="D50" s="106"/>
      <c r="E50" s="106">
        <f>600000-320000</f>
        <v>280000</v>
      </c>
      <c r="F50" s="106"/>
      <c r="G50" s="106"/>
      <c r="H50" s="106"/>
      <c r="I50" s="106">
        <f t="shared" si="28"/>
        <v>0</v>
      </c>
      <c r="J50" s="106"/>
      <c r="K50" s="106"/>
      <c r="L50" s="106"/>
      <c r="M50" s="106">
        <f t="shared" si="29"/>
        <v>0</v>
      </c>
      <c r="N50" s="106"/>
      <c r="O50" s="106"/>
      <c r="P50" s="106"/>
      <c r="Q50" s="106">
        <f t="shared" si="30"/>
        <v>0</v>
      </c>
      <c r="R50" s="106"/>
      <c r="S50" s="106"/>
      <c r="T50" s="106"/>
      <c r="U50" s="106">
        <f t="shared" si="31"/>
        <v>0</v>
      </c>
      <c r="V50" s="107">
        <f t="shared" si="14"/>
        <v>0</v>
      </c>
      <c r="W50" s="519"/>
    </row>
    <row r="51" spans="1:23" ht="15.75" thickBot="1" x14ac:dyDescent="0.3">
      <c r="A51" s="158">
        <v>462</v>
      </c>
      <c r="B51" s="16"/>
      <c r="C51" s="23" t="s">
        <v>113</v>
      </c>
      <c r="D51" s="23"/>
      <c r="E51" s="18">
        <v>66000000</v>
      </c>
      <c r="F51" s="18">
        <f>F52</f>
        <v>48010318.210000001</v>
      </c>
      <c r="G51" s="18">
        <f>G52</f>
        <v>10241620.560000001</v>
      </c>
      <c r="H51" s="18">
        <f>H52</f>
        <v>0</v>
      </c>
      <c r="I51" s="18">
        <f t="shared" ref="I51:I56" si="32">SUM(F51:H51)</f>
        <v>58251938.770000003</v>
      </c>
      <c r="J51" s="18">
        <f>J52</f>
        <v>0</v>
      </c>
      <c r="K51" s="18">
        <f>K52</f>
        <v>0</v>
      </c>
      <c r="L51" s="18">
        <f>L52</f>
        <v>0</v>
      </c>
      <c r="M51" s="18">
        <f t="shared" ref="M51:M56" si="33">SUM(J51:L51)</f>
        <v>0</v>
      </c>
      <c r="N51" s="18">
        <f>N52</f>
        <v>0</v>
      </c>
      <c r="O51" s="18">
        <f>O52</f>
        <v>0</v>
      </c>
      <c r="P51" s="18">
        <f>P52</f>
        <v>0</v>
      </c>
      <c r="Q51" s="18">
        <f t="shared" ref="Q51:Q56" si="34">SUM(N51:P51)</f>
        <v>0</v>
      </c>
      <c r="R51" s="18">
        <f>R52</f>
        <v>0</v>
      </c>
      <c r="S51" s="18">
        <f>S52</f>
        <v>0</v>
      </c>
      <c r="T51" s="18">
        <f>T52</f>
        <v>0</v>
      </c>
      <c r="U51" s="18">
        <f t="shared" ref="U51:U56" si="35">SUM(R51:T51)</f>
        <v>0</v>
      </c>
      <c r="V51" s="18">
        <f t="shared" si="14"/>
        <v>58251938.770000003</v>
      </c>
      <c r="W51" s="510">
        <f>V51/E51</f>
        <v>0.88260513287878795</v>
      </c>
    </row>
    <row r="52" spans="1:23" ht="15.75" thickBot="1" x14ac:dyDescent="0.3">
      <c r="A52" s="538"/>
      <c r="B52" s="159">
        <v>462100</v>
      </c>
      <c r="C52" s="160" t="s">
        <v>114</v>
      </c>
      <c r="D52" s="161"/>
      <c r="E52" s="162">
        <v>66000000</v>
      </c>
      <c r="F52" s="162">
        <v>48010318.210000001</v>
      </c>
      <c r="G52" s="162">
        <v>10241620.560000001</v>
      </c>
      <c r="H52" s="162"/>
      <c r="I52" s="162">
        <f t="shared" si="32"/>
        <v>58251938.770000003</v>
      </c>
      <c r="J52" s="162"/>
      <c r="K52" s="162"/>
      <c r="L52" s="162"/>
      <c r="M52" s="162">
        <f t="shared" si="33"/>
        <v>0</v>
      </c>
      <c r="N52" s="162"/>
      <c r="O52" s="162"/>
      <c r="P52" s="162"/>
      <c r="Q52" s="162">
        <f t="shared" si="34"/>
        <v>0</v>
      </c>
      <c r="R52" s="162"/>
      <c r="S52" s="162"/>
      <c r="T52" s="162"/>
      <c r="U52" s="162">
        <f t="shared" si="35"/>
        <v>0</v>
      </c>
      <c r="V52" s="21">
        <f t="shared" si="14"/>
        <v>58251938.770000003</v>
      </c>
      <c r="W52" s="517"/>
    </row>
    <row r="53" spans="1:23" ht="15.75" thickBot="1" x14ac:dyDescent="0.3">
      <c r="A53" s="158">
        <v>463</v>
      </c>
      <c r="B53" s="16"/>
      <c r="C53" s="23" t="s">
        <v>119</v>
      </c>
      <c r="D53" s="23"/>
      <c r="E53" s="18">
        <v>1500000</v>
      </c>
      <c r="F53" s="18">
        <f>SUM(F54:F54)</f>
        <v>0</v>
      </c>
      <c r="G53" s="18">
        <f>SUM(G54:G54)</f>
        <v>0</v>
      </c>
      <c r="H53" s="18">
        <f>SUM(H54:H54)</f>
        <v>1500000</v>
      </c>
      <c r="I53" s="18">
        <f t="shared" si="32"/>
        <v>1500000</v>
      </c>
      <c r="J53" s="18">
        <f>J54</f>
        <v>0</v>
      </c>
      <c r="K53" s="18">
        <f>K54</f>
        <v>0</v>
      </c>
      <c r="L53" s="18">
        <f>L54</f>
        <v>0</v>
      </c>
      <c r="M53" s="18">
        <f t="shared" si="33"/>
        <v>0</v>
      </c>
      <c r="N53" s="18">
        <f>N54</f>
        <v>0</v>
      </c>
      <c r="O53" s="18">
        <f>O54</f>
        <v>0</v>
      </c>
      <c r="P53" s="18">
        <f>P54</f>
        <v>0</v>
      </c>
      <c r="Q53" s="18">
        <f t="shared" si="34"/>
        <v>0</v>
      </c>
      <c r="R53" s="18">
        <f>R54</f>
        <v>0</v>
      </c>
      <c r="S53" s="18">
        <f>S54</f>
        <v>0</v>
      </c>
      <c r="T53" s="18">
        <f>T54</f>
        <v>0</v>
      </c>
      <c r="U53" s="18">
        <f t="shared" si="35"/>
        <v>0</v>
      </c>
      <c r="V53" s="18">
        <f t="shared" si="14"/>
        <v>1500000</v>
      </c>
      <c r="W53" s="510">
        <f>V53/E53</f>
        <v>1</v>
      </c>
    </row>
    <row r="54" spans="1:23" ht="15.75" thickBot="1" x14ac:dyDescent="0.3">
      <c r="A54" s="538"/>
      <c r="B54" s="159">
        <v>463100</v>
      </c>
      <c r="C54" s="160" t="s">
        <v>120</v>
      </c>
      <c r="D54" s="171"/>
      <c r="E54" s="162">
        <v>1500000</v>
      </c>
      <c r="F54" s="162"/>
      <c r="G54" s="162"/>
      <c r="H54" s="162">
        <v>1500000</v>
      </c>
      <c r="I54" s="162">
        <f t="shared" si="32"/>
        <v>1500000</v>
      </c>
      <c r="J54" s="162"/>
      <c r="K54" s="162"/>
      <c r="L54" s="162"/>
      <c r="M54" s="162">
        <f t="shared" si="33"/>
        <v>0</v>
      </c>
      <c r="N54" s="162"/>
      <c r="O54" s="162"/>
      <c r="P54" s="162"/>
      <c r="Q54" s="162">
        <f t="shared" si="34"/>
        <v>0</v>
      </c>
      <c r="R54" s="162"/>
      <c r="S54" s="162"/>
      <c r="T54" s="162"/>
      <c r="U54" s="162">
        <f t="shared" si="35"/>
        <v>0</v>
      </c>
      <c r="V54" s="21">
        <f t="shared" si="14"/>
        <v>1500000</v>
      </c>
      <c r="W54" s="517"/>
    </row>
    <row r="55" spans="1:23" ht="15.75" thickBot="1" x14ac:dyDescent="0.3">
      <c r="A55" s="158">
        <v>482</v>
      </c>
      <c r="B55" s="16"/>
      <c r="C55" s="23" t="s">
        <v>122</v>
      </c>
      <c r="D55" s="175"/>
      <c r="E55" s="18">
        <v>101000</v>
      </c>
      <c r="F55" s="18">
        <f>SUM(F56:F56)</f>
        <v>0</v>
      </c>
      <c r="G55" s="18">
        <f>SUM(G56:G56)</f>
        <v>0</v>
      </c>
      <c r="H55" s="18">
        <f>SUM(H56:H56)</f>
        <v>0</v>
      </c>
      <c r="I55" s="491">
        <f t="shared" si="32"/>
        <v>0</v>
      </c>
      <c r="J55" s="18">
        <f>SUM(J56:J56)</f>
        <v>0</v>
      </c>
      <c r="K55" s="18">
        <f>SUM(K56:K56)</f>
        <v>0</v>
      </c>
      <c r="L55" s="18">
        <f>SUM(L56:L56)</f>
        <v>0</v>
      </c>
      <c r="M55" s="18">
        <f t="shared" si="33"/>
        <v>0</v>
      </c>
      <c r="N55" s="18">
        <f>SUM(N56:N56)</f>
        <v>0</v>
      </c>
      <c r="O55" s="18">
        <f>SUM(O56:O56)</f>
        <v>0</v>
      </c>
      <c r="P55" s="18">
        <f>SUM(P56:P56)</f>
        <v>0</v>
      </c>
      <c r="Q55" s="18">
        <f t="shared" si="34"/>
        <v>0</v>
      </c>
      <c r="R55" s="18">
        <f>SUM(R56:R56)</f>
        <v>0</v>
      </c>
      <c r="S55" s="18">
        <f>SUM(S56:S56)</f>
        <v>0</v>
      </c>
      <c r="T55" s="18">
        <f>SUM(T56:T56)</f>
        <v>0</v>
      </c>
      <c r="U55" s="18">
        <f t="shared" si="35"/>
        <v>0</v>
      </c>
      <c r="V55" s="18">
        <f t="shared" si="14"/>
        <v>0</v>
      </c>
      <c r="W55" s="510">
        <f>V55/E55</f>
        <v>0</v>
      </c>
    </row>
    <row r="56" spans="1:23" ht="15.75" thickBot="1" x14ac:dyDescent="0.3">
      <c r="A56" s="549"/>
      <c r="B56" s="19">
        <v>482200</v>
      </c>
      <c r="C56" s="20" t="s">
        <v>123</v>
      </c>
      <c r="D56" s="20"/>
      <c r="E56" s="21">
        <v>99000</v>
      </c>
      <c r="F56" s="21"/>
      <c r="G56" s="21"/>
      <c r="H56" s="532"/>
      <c r="I56" s="107">
        <f t="shared" si="32"/>
        <v>0</v>
      </c>
      <c r="J56" s="21"/>
      <c r="K56" s="21"/>
      <c r="L56" s="21"/>
      <c r="M56" s="21">
        <f t="shared" si="33"/>
        <v>0</v>
      </c>
      <c r="N56" s="21"/>
      <c r="O56" s="21"/>
      <c r="P56" s="21"/>
      <c r="Q56" s="21">
        <f t="shared" si="34"/>
        <v>0</v>
      </c>
      <c r="R56" s="21"/>
      <c r="S56" s="21"/>
      <c r="T56" s="21"/>
      <c r="U56" s="21">
        <f t="shared" si="35"/>
        <v>0</v>
      </c>
      <c r="V56" s="21">
        <f t="shared" si="14"/>
        <v>0</v>
      </c>
      <c r="W56" s="511"/>
    </row>
    <row r="57" spans="1:23" ht="15.75" thickBot="1" x14ac:dyDescent="0.3">
      <c r="A57" s="578"/>
      <c r="B57" s="19">
        <v>482300</v>
      </c>
      <c r="C57" s="35" t="s">
        <v>125</v>
      </c>
      <c r="D57" s="35"/>
      <c r="E57" s="107">
        <v>2000</v>
      </c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21">
        <f t="shared" si="14"/>
        <v>0</v>
      </c>
      <c r="W57" s="518"/>
    </row>
    <row r="58" spans="1:23" ht="15.75" thickBot="1" x14ac:dyDescent="0.3">
      <c r="A58" s="63">
        <v>483</v>
      </c>
      <c r="B58" s="16"/>
      <c r="C58" s="23" t="s">
        <v>126</v>
      </c>
      <c r="D58" s="23"/>
      <c r="E58" s="18">
        <v>2000</v>
      </c>
      <c r="F58" s="18">
        <f>SUM(F59:F59)</f>
        <v>0</v>
      </c>
      <c r="G58" s="18">
        <f>SUM(G59:G59)</f>
        <v>0</v>
      </c>
      <c r="H58" s="18">
        <f>SUM(H59:H59)</f>
        <v>0</v>
      </c>
      <c r="I58" s="18">
        <f t="shared" ref="I58:I68" si="36">SUM(F58:H58)</f>
        <v>0</v>
      </c>
      <c r="J58" s="18">
        <f t="shared" ref="J58:U58" si="37">SUM(J59:J59)</f>
        <v>0</v>
      </c>
      <c r="K58" s="18">
        <f t="shared" si="37"/>
        <v>0</v>
      </c>
      <c r="L58" s="18">
        <f t="shared" si="37"/>
        <v>0</v>
      </c>
      <c r="M58" s="18">
        <f t="shared" si="37"/>
        <v>0</v>
      </c>
      <c r="N58" s="18">
        <f t="shared" si="37"/>
        <v>0</v>
      </c>
      <c r="O58" s="18">
        <f t="shared" si="37"/>
        <v>0</v>
      </c>
      <c r="P58" s="18">
        <f t="shared" si="37"/>
        <v>0</v>
      </c>
      <c r="Q58" s="18">
        <f t="shared" si="37"/>
        <v>0</v>
      </c>
      <c r="R58" s="18">
        <f t="shared" si="37"/>
        <v>0</v>
      </c>
      <c r="S58" s="18">
        <f t="shared" si="37"/>
        <v>0</v>
      </c>
      <c r="T58" s="18">
        <f t="shared" si="37"/>
        <v>0</v>
      </c>
      <c r="U58" s="18">
        <f t="shared" si="37"/>
        <v>0</v>
      </c>
      <c r="V58" s="18">
        <f t="shared" si="14"/>
        <v>0</v>
      </c>
      <c r="W58" s="510">
        <f>V58/E58</f>
        <v>0</v>
      </c>
    </row>
    <row r="59" spans="1:23" ht="15.75" thickBot="1" x14ac:dyDescent="0.3">
      <c r="A59" s="534"/>
      <c r="B59" s="19">
        <v>483100</v>
      </c>
      <c r="C59" s="20" t="s">
        <v>126</v>
      </c>
      <c r="D59" s="20"/>
      <c r="E59" s="21">
        <v>2000</v>
      </c>
      <c r="F59" s="21"/>
      <c r="G59" s="21"/>
      <c r="H59" s="21"/>
      <c r="I59" s="21">
        <f t="shared" si="36"/>
        <v>0</v>
      </c>
      <c r="J59" s="21"/>
      <c r="K59" s="21"/>
      <c r="L59" s="21"/>
      <c r="M59" s="21">
        <f>SUM(J59:L59)</f>
        <v>0</v>
      </c>
      <c r="N59" s="21"/>
      <c r="O59" s="21"/>
      <c r="P59" s="21"/>
      <c r="Q59" s="21">
        <f>SUM(N59:P59)</f>
        <v>0</v>
      </c>
      <c r="R59" s="21"/>
      <c r="S59" s="21"/>
      <c r="T59" s="21"/>
      <c r="U59" s="21">
        <f>SUM(R59:T59)</f>
        <v>0</v>
      </c>
      <c r="V59" s="21">
        <f t="shared" si="14"/>
        <v>0</v>
      </c>
      <c r="W59" s="511"/>
    </row>
    <row r="60" spans="1:23" ht="19.5" customHeight="1" thickBot="1" x14ac:dyDescent="0.3">
      <c r="A60" s="63">
        <v>485</v>
      </c>
      <c r="B60" s="16"/>
      <c r="C60" s="23" t="s">
        <v>128</v>
      </c>
      <c r="D60" s="23"/>
      <c r="E60" s="18">
        <v>1000</v>
      </c>
      <c r="F60" s="18">
        <f>SUM(F61:F61)</f>
        <v>0</v>
      </c>
      <c r="G60" s="18">
        <f>SUM(G61:G61)</f>
        <v>0</v>
      </c>
      <c r="H60" s="18">
        <f>SUM(H61:H61)</f>
        <v>0</v>
      </c>
      <c r="I60" s="18">
        <f t="shared" si="36"/>
        <v>0</v>
      </c>
      <c r="J60" s="18">
        <f>SUM(J61:J61)</f>
        <v>0</v>
      </c>
      <c r="K60" s="18">
        <f>SUM(K61:K61)</f>
        <v>0</v>
      </c>
      <c r="L60" s="18">
        <f>SUM(L61:L61)</f>
        <v>0</v>
      </c>
      <c r="M60" s="18">
        <f>SUM(J60:L60)</f>
        <v>0</v>
      </c>
      <c r="N60" s="18">
        <f>SUM(N61:N61)</f>
        <v>0</v>
      </c>
      <c r="O60" s="18">
        <f>SUM(O61:O61)</f>
        <v>0</v>
      </c>
      <c r="P60" s="18">
        <f>SUM(P61:P61)</f>
        <v>0</v>
      </c>
      <c r="Q60" s="18">
        <f>SUM(N60:P60)</f>
        <v>0</v>
      </c>
      <c r="R60" s="18">
        <f>SUM(R61:R61)</f>
        <v>0</v>
      </c>
      <c r="S60" s="18">
        <f>SUM(S61:S61)</f>
        <v>0</v>
      </c>
      <c r="T60" s="18">
        <f>SUM(T61:T61)</f>
        <v>0</v>
      </c>
      <c r="U60" s="18">
        <f>SUM(R60:T60)</f>
        <v>0</v>
      </c>
      <c r="V60" s="18">
        <f t="shared" si="14"/>
        <v>0</v>
      </c>
      <c r="W60" s="510">
        <f>V60/E60</f>
        <v>0</v>
      </c>
    </row>
    <row r="61" spans="1:23" ht="15.75" thickBot="1" x14ac:dyDescent="0.3">
      <c r="A61" s="534"/>
      <c r="B61" s="19">
        <v>485100</v>
      </c>
      <c r="C61" s="20" t="s">
        <v>128</v>
      </c>
      <c r="D61" s="20"/>
      <c r="E61" s="21">
        <v>1000</v>
      </c>
      <c r="F61" s="21"/>
      <c r="G61" s="21"/>
      <c r="H61" s="21"/>
      <c r="I61" s="21">
        <f t="shared" si="36"/>
        <v>0</v>
      </c>
      <c r="J61" s="21"/>
      <c r="K61" s="21"/>
      <c r="L61" s="21"/>
      <c r="M61" s="21">
        <f>SUM(J61:L61)</f>
        <v>0</v>
      </c>
      <c r="N61" s="21"/>
      <c r="O61" s="21"/>
      <c r="P61" s="21"/>
      <c r="Q61" s="21">
        <f>SUM(N61:P61)</f>
        <v>0</v>
      </c>
      <c r="R61" s="21"/>
      <c r="S61" s="21"/>
      <c r="T61" s="21"/>
      <c r="U61" s="21">
        <f>SUM(R61:T61)</f>
        <v>0</v>
      </c>
      <c r="V61" s="21">
        <f t="shared" si="14"/>
        <v>0</v>
      </c>
      <c r="W61" s="511"/>
    </row>
    <row r="62" spans="1:23" ht="15.75" thickBot="1" x14ac:dyDescent="0.3">
      <c r="A62" s="63">
        <v>511</v>
      </c>
      <c r="B62" s="16"/>
      <c r="C62" s="23" t="s">
        <v>130</v>
      </c>
      <c r="D62" s="23"/>
      <c r="E62" s="18">
        <v>100000</v>
      </c>
      <c r="F62" s="18">
        <f>SUM(F63:F63)</f>
        <v>0</v>
      </c>
      <c r="G62" s="18">
        <f>SUM(G63:G63)</f>
        <v>0</v>
      </c>
      <c r="H62" s="18">
        <f>SUM(H63:H63)</f>
        <v>0</v>
      </c>
      <c r="I62" s="18">
        <f t="shared" si="36"/>
        <v>0</v>
      </c>
      <c r="J62" s="18">
        <f>SUM(J63:J63)</f>
        <v>0</v>
      </c>
      <c r="K62" s="18">
        <f>SUM(K63:K63)</f>
        <v>0</v>
      </c>
      <c r="L62" s="18">
        <f>SUM(L63:L63)</f>
        <v>0</v>
      </c>
      <c r="M62" s="18">
        <f>SUM(J62:L62)</f>
        <v>0</v>
      </c>
      <c r="N62" s="18">
        <f>SUM(N63:N63)</f>
        <v>0</v>
      </c>
      <c r="O62" s="18">
        <f>SUM(O63:O63)</f>
        <v>0</v>
      </c>
      <c r="P62" s="18">
        <f>SUM(P63:P63)</f>
        <v>0</v>
      </c>
      <c r="Q62" s="18">
        <f>SUM(N62:P62)</f>
        <v>0</v>
      </c>
      <c r="R62" s="18">
        <f>SUM(R63:R63)</f>
        <v>0</v>
      </c>
      <c r="S62" s="18">
        <f>SUM(S63:S63)</f>
        <v>0</v>
      </c>
      <c r="T62" s="18">
        <f>SUM(T63:T63)</f>
        <v>0</v>
      </c>
      <c r="U62" s="18">
        <f>SUM(R62:T62)</f>
        <v>0</v>
      </c>
      <c r="V62" s="18">
        <f t="shared" si="14"/>
        <v>0</v>
      </c>
      <c r="W62" s="510">
        <f>V62/E62</f>
        <v>0</v>
      </c>
    </row>
    <row r="63" spans="1:23" ht="15.75" thickBot="1" x14ac:dyDescent="0.3">
      <c r="A63" s="534"/>
      <c r="B63" s="19">
        <v>511400</v>
      </c>
      <c r="C63" s="20" t="s">
        <v>131</v>
      </c>
      <c r="D63" s="20"/>
      <c r="E63" s="21">
        <v>100000</v>
      </c>
      <c r="F63" s="21"/>
      <c r="G63" s="21"/>
      <c r="H63" s="21"/>
      <c r="I63" s="21">
        <f t="shared" si="36"/>
        <v>0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>
        <f t="shared" si="14"/>
        <v>0</v>
      </c>
      <c r="W63" s="511"/>
    </row>
    <row r="64" spans="1:23" ht="15.75" thickBot="1" x14ac:dyDescent="0.3">
      <c r="A64" s="63">
        <v>512</v>
      </c>
      <c r="B64" s="16"/>
      <c r="C64" s="23" t="s">
        <v>133</v>
      </c>
      <c r="D64" s="23"/>
      <c r="E64" s="18">
        <v>1000</v>
      </c>
      <c r="F64" s="18">
        <f>SUM(F65:F65)</f>
        <v>0</v>
      </c>
      <c r="G64" s="18">
        <f>SUM(G65:G65)</f>
        <v>0</v>
      </c>
      <c r="H64" s="18">
        <f>SUM(H65:H65)</f>
        <v>0</v>
      </c>
      <c r="I64" s="18">
        <f t="shared" si="36"/>
        <v>0</v>
      </c>
      <c r="J64" s="18"/>
      <c r="K64" s="18"/>
      <c r="L64" s="18"/>
      <c r="M64" s="18">
        <f>SUM(J64:L64)</f>
        <v>0</v>
      </c>
      <c r="N64" s="18"/>
      <c r="O64" s="18"/>
      <c r="P64" s="18"/>
      <c r="Q64" s="18">
        <f>SUM(N64:P64)</f>
        <v>0</v>
      </c>
      <c r="R64" s="18"/>
      <c r="S64" s="18"/>
      <c r="T64" s="18"/>
      <c r="U64" s="18">
        <f>SUM(R64:T64)</f>
        <v>0</v>
      </c>
      <c r="V64" s="18">
        <f t="shared" si="14"/>
        <v>0</v>
      </c>
      <c r="W64" s="510">
        <f>V64/E64</f>
        <v>0</v>
      </c>
    </row>
    <row r="65" spans="1:23" ht="15.75" thickBot="1" x14ac:dyDescent="0.3">
      <c r="A65" s="536"/>
      <c r="B65" s="19">
        <v>512200</v>
      </c>
      <c r="C65" s="20" t="s">
        <v>134</v>
      </c>
      <c r="D65" s="20"/>
      <c r="E65" s="21">
        <v>1000</v>
      </c>
      <c r="F65" s="21"/>
      <c r="G65" s="21"/>
      <c r="H65" s="21"/>
      <c r="I65" s="21">
        <f t="shared" si="36"/>
        <v>0</v>
      </c>
      <c r="J65" s="21"/>
      <c r="K65" s="21"/>
      <c r="L65" s="21"/>
      <c r="M65" s="21">
        <f>SUM(J65:L65)</f>
        <v>0</v>
      </c>
      <c r="N65" s="21"/>
      <c r="O65" s="21"/>
      <c r="P65" s="21"/>
      <c r="Q65" s="21">
        <f>SUM(N65:P65)</f>
        <v>0</v>
      </c>
      <c r="R65" s="21"/>
      <c r="S65" s="21"/>
      <c r="T65" s="21"/>
      <c r="U65" s="21">
        <f>SUM(R65:T65)</f>
        <v>0</v>
      </c>
      <c r="V65" s="21">
        <f t="shared" si="14"/>
        <v>0</v>
      </c>
      <c r="W65" s="511"/>
    </row>
    <row r="66" spans="1:23" ht="15.75" thickBot="1" x14ac:dyDescent="0.3">
      <c r="A66" s="63">
        <v>515</v>
      </c>
      <c r="B66" s="16"/>
      <c r="C66" s="23" t="s">
        <v>136</v>
      </c>
      <c r="D66" s="23"/>
      <c r="E66" s="18">
        <v>4000000</v>
      </c>
      <c r="F66" s="18">
        <f>SUM(F67:F67)</f>
        <v>0</v>
      </c>
      <c r="G66" s="18">
        <f>SUM(G67:G67)</f>
        <v>0</v>
      </c>
      <c r="H66" s="18">
        <f>SUM(H67:H67)</f>
        <v>0</v>
      </c>
      <c r="I66" s="18">
        <f t="shared" si="36"/>
        <v>0</v>
      </c>
      <c r="J66" s="18"/>
      <c r="K66" s="18">
        <f>SUM(K67:K67)</f>
        <v>0</v>
      </c>
      <c r="L66" s="18">
        <f>SUM(L67:L67)</f>
        <v>0</v>
      </c>
      <c r="M66" s="18">
        <f>SUM(J66:L66)</f>
        <v>0</v>
      </c>
      <c r="N66" s="18"/>
      <c r="O66" s="18"/>
      <c r="P66" s="18"/>
      <c r="Q66" s="18">
        <f>SUM(N66:P66)</f>
        <v>0</v>
      </c>
      <c r="R66" s="18"/>
      <c r="S66" s="18"/>
      <c r="T66" s="18"/>
      <c r="U66" s="18">
        <f>SUM(R66:T66)</f>
        <v>0</v>
      </c>
      <c r="V66" s="18">
        <f>I66+M66+Q66+U66</f>
        <v>0</v>
      </c>
      <c r="W66" s="510">
        <f>V66/E66</f>
        <v>0</v>
      </c>
    </row>
    <row r="67" spans="1:23" ht="15.75" thickBot="1" x14ac:dyDescent="0.3">
      <c r="A67" s="534"/>
      <c r="B67" s="19">
        <v>515100</v>
      </c>
      <c r="C67" s="20" t="s">
        <v>137</v>
      </c>
      <c r="D67" s="20"/>
      <c r="E67" s="21">
        <v>4000000</v>
      </c>
      <c r="F67" s="21"/>
      <c r="G67" s="21"/>
      <c r="H67" s="21"/>
      <c r="I67" s="21">
        <f t="shared" si="36"/>
        <v>0</v>
      </c>
      <c r="J67" s="21">
        <f>SUM(J66)</f>
        <v>0</v>
      </c>
      <c r="K67" s="21"/>
      <c r="L67" s="21"/>
      <c r="M67" s="21">
        <f>SUM(J67:L67)</f>
        <v>0</v>
      </c>
      <c r="N67" s="21"/>
      <c r="O67" s="21"/>
      <c r="P67" s="21"/>
      <c r="Q67" s="21">
        <f>SUM(N67:P67)</f>
        <v>0</v>
      </c>
      <c r="R67" s="21"/>
      <c r="S67" s="21"/>
      <c r="T67" s="21"/>
      <c r="U67" s="21">
        <f>SUM(R67:T67)</f>
        <v>0</v>
      </c>
      <c r="V67" s="21">
        <f t="shared" si="14"/>
        <v>0</v>
      </c>
      <c r="W67" s="511"/>
    </row>
    <row r="68" spans="1:23" ht="15.75" thickBot="1" x14ac:dyDescent="0.3">
      <c r="A68" s="589" t="s">
        <v>139</v>
      </c>
      <c r="B68" s="590"/>
      <c r="C68" s="591"/>
      <c r="D68" s="179"/>
      <c r="E68" s="48">
        <f>E15+E17+E20+E22+E26+E28+E30+E34+E37+E44+E46+E51+E53+E55+E58+E60+E62+E64+E66</f>
        <v>178089000</v>
      </c>
      <c r="F68" s="48">
        <f>F15+F17+F20+F22+F26+F28+F30+F34+F37+F44+F46+F51+F53+F55+F58+F60+F62+F64+F66</f>
        <v>52776240.380000003</v>
      </c>
      <c r="G68" s="48">
        <f>G15+G17+G20+G22+G26+G28+G30+G34+G37+G44+G46+G51+G53+G55+G58+G60+G62+G64+G66</f>
        <v>17786367.100000001</v>
      </c>
      <c r="H68" s="48">
        <f>H15+H17+H20+H22+H26+H28+H30+H34+H37+H44+H46+H51+H53+H55+H58+H60+H62+H64+H66</f>
        <v>7997362.9800000004</v>
      </c>
      <c r="I68" s="48">
        <f t="shared" si="36"/>
        <v>78559970.460000008</v>
      </c>
      <c r="J68" s="48">
        <f>J15+J17+J20+J22+J26+J28+J30+J34+J37+J44+J46+J51+J53+J55+J58+J60+J62+J64+J66</f>
        <v>7678276.1499999985</v>
      </c>
      <c r="K68" s="48">
        <f>K15+K17+K20+K22+K26+K28+K30+K34+K37+K44+K46+K51+K53+K55+K58+K60+K62+K64+K66</f>
        <v>7466207.4399999995</v>
      </c>
      <c r="L68" s="48">
        <f>L15+L17+L20+L22+L26+L28+L30+L34+L37+L44+L46+L51+L53+L55+L58+L60+L62+L64+L66</f>
        <v>7052881.1299999999</v>
      </c>
      <c r="M68" s="48">
        <f>SUM(J68:L68)</f>
        <v>22197364.719999999</v>
      </c>
      <c r="N68" s="48">
        <f>N15+N17+N20+N22+N26+N28+N30+N34+N37+N44+N46+N51+N53+N55+N58+N60+N62+N64+N66</f>
        <v>0</v>
      </c>
      <c r="O68" s="48">
        <f>O15+O17+O20+O22+O26+O28+O30+O34+O37+O44+O46+O51+O53+O55+O58+O60+O62+O64+O66</f>
        <v>0</v>
      </c>
      <c r="P68" s="48">
        <f>P15+P17+P20+P22+P26+P28+P30+P34+P37+P44+P46+P51+P53+P55+P58+P60+P62+P64+P66</f>
        <v>0</v>
      </c>
      <c r="Q68" s="48">
        <f>SUM(N68:P68)</f>
        <v>0</v>
      </c>
      <c r="R68" s="48">
        <f>R15+R17+R20+R22+R26+R28+R30+R34+R37+R44+R46+R51+R53+R55+R58+R60+R62+R64+R66</f>
        <v>0</v>
      </c>
      <c r="S68" s="48">
        <f>S15+S17+S20+S22+S26+S28+S30+S34+S37+S44+S46+S51+S53+S55+S58+S60+S62+S64+S66</f>
        <v>0</v>
      </c>
      <c r="T68" s="48">
        <f>T15+T17+T20+T22+T26+T28+T30+T34+T37+T44+T46+T51+T53+T55+T58+T60+T62+T64+T66</f>
        <v>0</v>
      </c>
      <c r="U68" s="48">
        <f>SUM(R68:T68)</f>
        <v>0</v>
      </c>
      <c r="V68" s="528">
        <f>I68+M68+Q68+U68</f>
        <v>100757335.18000001</v>
      </c>
      <c r="W68" s="529">
        <f>V68/E68</f>
        <v>0.56576956005143497</v>
      </c>
    </row>
    <row r="69" spans="1:23" x14ac:dyDescent="0.25">
      <c r="W69" s="509"/>
    </row>
  </sheetData>
  <mergeCells count="37">
    <mergeCell ref="B7:I7"/>
    <mergeCell ref="B8:I8"/>
    <mergeCell ref="B9:I9"/>
    <mergeCell ref="B10:I10"/>
    <mergeCell ref="I13:I14"/>
    <mergeCell ref="A1:I1"/>
    <mergeCell ref="B3:I3"/>
    <mergeCell ref="B4:I4"/>
    <mergeCell ref="B5:I5"/>
    <mergeCell ref="B6:I6"/>
    <mergeCell ref="Q13:Q14"/>
    <mergeCell ref="R13:R14"/>
    <mergeCell ref="A56:A57"/>
    <mergeCell ref="J13:J14"/>
    <mergeCell ref="K13:K14"/>
    <mergeCell ref="L13:L14"/>
    <mergeCell ref="M13:M14"/>
    <mergeCell ref="N13:N14"/>
    <mergeCell ref="A31:A33"/>
    <mergeCell ref="A47:A50"/>
    <mergeCell ref="E13:E14"/>
    <mergeCell ref="A68:C68"/>
    <mergeCell ref="F13:F14"/>
    <mergeCell ref="W13:W14"/>
    <mergeCell ref="V13:V14"/>
    <mergeCell ref="G13:G14"/>
    <mergeCell ref="A13:B14"/>
    <mergeCell ref="A18:A19"/>
    <mergeCell ref="A38:A43"/>
    <mergeCell ref="H13:H14"/>
    <mergeCell ref="A23:A25"/>
    <mergeCell ref="A35:A36"/>
    <mergeCell ref="S13:S14"/>
    <mergeCell ref="T13:T14"/>
    <mergeCell ref="U13:U14"/>
    <mergeCell ref="O13:O14"/>
    <mergeCell ref="P13:P14"/>
  </mergeCells>
  <pageMargins left="0.59055118110236227" right="0" top="0" bottom="0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УКУПНО</vt:lpstr>
      <vt:lpstr>0001</vt:lpstr>
      <vt:lpstr>Sheet2</vt:lpstr>
      <vt:lpstr>'0001'!Print_Area</vt:lpstr>
      <vt:lpstr>'0001'!Print_Titles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Snežana Petrović</dc:creator>
  <cp:lastModifiedBy>Nada Cvijanovic</cp:lastModifiedBy>
  <cp:lastPrinted>2024-05-30T12:01:08Z</cp:lastPrinted>
  <dcterms:created xsi:type="dcterms:W3CDTF">2024-02-01T08:25:28Z</dcterms:created>
  <dcterms:modified xsi:type="dcterms:W3CDTF">2024-07-02T10:50:18Z</dcterms:modified>
</cp:coreProperties>
</file>